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1460" tabRatio="753" firstSheet="4" activeTab="14"/>
  </bookViews>
  <sheets>
    <sheet name="封面" sheetId="12" r:id="rId1"/>
    <sheet name="人员" sheetId="14" r:id="rId2"/>
    <sheet name="非税征收情况" sheetId="5" r:id="rId3"/>
    <sheet name="收入来源表" sheetId="21" r:id="rId4"/>
    <sheet name="经费安排" sheetId="6" r:id="rId5"/>
    <sheet name="公用经费" sheetId="7" state="hidden" r:id="rId6"/>
    <sheet name="业务费" sheetId="8" state="hidden" r:id="rId7"/>
    <sheet name="项目费" sheetId="9" state="hidden" r:id="rId8"/>
    <sheet name="政府采购" sheetId="11" state="hidden" r:id="rId9"/>
    <sheet name="民生" sheetId="15" state="hidden" r:id="rId10"/>
    <sheet name="行政工资" sheetId="16" state="hidden" r:id="rId11"/>
    <sheet name="支出明细表" sheetId="19" r:id="rId12"/>
    <sheet name="财政统发在职人员工资" sheetId="35" r:id="rId13"/>
    <sheet name="财政非统发在职人员工资 " sheetId="38" state="hidden" r:id="rId14"/>
    <sheet name="财政安排离退休人员经费" sheetId="22" r:id="rId15"/>
    <sheet name="自收自支在职人员工资 " sheetId="37" state="hidden" r:id="rId16"/>
    <sheet name="自收自支离退休" sheetId="23" state="hidden" r:id="rId17"/>
    <sheet name="遗属补助" sheetId="24" r:id="rId18"/>
    <sheet name="乡镇津贴" sheetId="25" state="hidden" r:id="rId19"/>
    <sheet name="采购" sheetId="26" r:id="rId20"/>
    <sheet name="三公经费统计表" sheetId="30" r:id="rId21"/>
    <sheet name="租金统计表" sheetId="31" r:id="rId22"/>
    <sheet name="绩效目标表" sheetId="33" r:id="rId23"/>
  </sheets>
  <definedNames>
    <definedName name="_xlnm.Print_Area" localSheetId="13">'财政非统发在职人员工资 '!$A$1:$P$36</definedName>
    <definedName name="_xlnm.Print_Area" localSheetId="12">财政统发在职人员工资!$A$1:$P$18</definedName>
    <definedName name="_xlnm.Print_Area" localSheetId="15">'自收自支在职人员工资 '!$A$1:$P$36</definedName>
    <definedName name="_xlnm.Print_Area" hidden="1">#N/A</definedName>
    <definedName name="_xlnm.Print_Titles" localSheetId="13">'财政非统发在职人员工资 '!$A:$B,'财政非统发在职人员工资 '!$1:$5</definedName>
    <definedName name="_xlnm.Print_Titles" localSheetId="12">财政统发在职人员工资!$A:$B,财政统发在职人员工资!$1:$5</definedName>
    <definedName name="_xlnm.Print_Titles" localSheetId="2">非税征收情况!$1:$4</definedName>
    <definedName name="_xlnm.Print_Titles" localSheetId="5">公用经费!$1:$4</definedName>
    <definedName name="_xlnm.Print_Titles" localSheetId="10">行政工资!$1:$5</definedName>
    <definedName name="_xlnm.Print_Titles" localSheetId="4">经费安排!$1:$4</definedName>
    <definedName name="_xlnm.Print_Titles" localSheetId="1">人员!$1:$4</definedName>
    <definedName name="_xlnm.Print_Titles" localSheetId="7">项目费!$1:$4</definedName>
    <definedName name="_xlnm.Print_Titles" localSheetId="6">业务费!$1:$4</definedName>
    <definedName name="_xlnm.Print_Titles" localSheetId="8">政府采购!$1:$4</definedName>
    <definedName name="_xlnm.Print_Titles" localSheetId="11">支出明细表!$1:$5</definedName>
    <definedName name="_xlnm.Print_Titles" localSheetId="15">'自收自支在职人员工资 '!$A:$B,'自收自支在职人员工资 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<sst xmlns="http://schemas.openxmlformats.org/spreadsheetml/2006/main" count="1112" uniqueCount="607">
  <si>
    <t>柴桑区2021年部门预算编制表</t>
  </si>
  <si>
    <t>填报单位（盖章）：</t>
  </si>
  <si>
    <t>九江市柴桑区供销合作社联合社</t>
  </si>
  <si>
    <t xml:space="preserve">单位领导（签字）：                  填报人（签字）：余慧玲            </t>
  </si>
  <si>
    <t>填报日期：</t>
  </si>
  <si>
    <t>财政局业务股审核（签字、盖章）：</t>
  </si>
  <si>
    <t>表1:2021年部门预算（基本信息情况表）</t>
  </si>
  <si>
    <t>填报单位：</t>
  </si>
  <si>
    <t>一、基础信息情况</t>
  </si>
  <si>
    <t>单位：个、辆</t>
  </si>
  <si>
    <t>项目</t>
  </si>
  <si>
    <t>2020年预算数</t>
  </si>
  <si>
    <t>增减变动</t>
  </si>
  <si>
    <t>备注</t>
  </si>
  <si>
    <t>一、编制情况</t>
  </si>
  <si>
    <t xml:space="preserve">    1、行政</t>
  </si>
  <si>
    <t xml:space="preserve">    2、参照公务员管理的事业</t>
  </si>
  <si>
    <t xml:space="preserve">    3、全额补助事业</t>
  </si>
  <si>
    <t xml:space="preserve">    4、部分补助事业</t>
  </si>
  <si>
    <t xml:space="preserve">    5、自收自支</t>
  </si>
  <si>
    <t>二、在职人数</t>
  </si>
  <si>
    <t>三、离退休人员</t>
  </si>
  <si>
    <t xml:space="preserve">    1、离休</t>
  </si>
  <si>
    <t>主要指在单位发放的人员，不含移交社保发放的人员</t>
  </si>
  <si>
    <t xml:space="preserve">    2、退休</t>
  </si>
  <si>
    <t xml:space="preserve">         其中：统发人数</t>
  </si>
  <si>
    <t xml:space="preserve">              移交社保人数</t>
  </si>
  <si>
    <t>四、其他人员</t>
  </si>
  <si>
    <t xml:space="preserve">    1、在职人员</t>
  </si>
  <si>
    <t xml:space="preserve">     （1）政府聘用人员</t>
  </si>
  <si>
    <t>不含单位自行安排的临时人员，主要指财政安排拨款的政府聘用人员。</t>
  </si>
  <si>
    <t xml:space="preserve">     （2）三支一扶人员</t>
  </si>
  <si>
    <r>
      <rPr>
        <sz val="11"/>
        <rFont val="Arial"/>
        <charset val="134"/>
      </rPr>
      <t xml:space="preserve">          </t>
    </r>
    <r>
      <rPr>
        <sz val="11"/>
        <rFont val="宋体"/>
        <charset val="134"/>
      </rPr>
      <t>（</t>
    </r>
    <r>
      <rPr>
        <sz val="11"/>
        <rFont val="Arial"/>
        <charset val="134"/>
      </rPr>
      <t>3</t>
    </r>
    <r>
      <rPr>
        <sz val="11"/>
        <rFont val="宋体"/>
        <charset val="134"/>
      </rPr>
      <t>）乡村干部补助</t>
    </r>
  </si>
  <si>
    <r>
      <rPr>
        <sz val="11"/>
        <rFont val="Arial"/>
        <charset val="134"/>
      </rPr>
      <t xml:space="preserve">          </t>
    </r>
    <r>
      <rPr>
        <sz val="11"/>
        <rFont val="宋体"/>
        <charset val="134"/>
      </rPr>
      <t>（4）</t>
    </r>
    <r>
      <rPr>
        <sz val="11"/>
        <rFont val="Arial"/>
        <charset val="134"/>
      </rPr>
      <t xml:space="preserve"> </t>
    </r>
    <r>
      <rPr>
        <sz val="11"/>
        <rFont val="宋体"/>
        <charset val="134"/>
      </rPr>
      <t>代课教师</t>
    </r>
  </si>
  <si>
    <t xml:space="preserve">     （5）其他</t>
  </si>
  <si>
    <t xml:space="preserve">    2、退休人员</t>
  </si>
  <si>
    <t xml:space="preserve">     （1）民办退休教师</t>
  </si>
  <si>
    <t xml:space="preserve">     （2）其他退休人员</t>
  </si>
  <si>
    <t xml:space="preserve">    3、遗属补助</t>
  </si>
  <si>
    <t xml:space="preserve">     （1）因病人员</t>
  </si>
  <si>
    <t xml:space="preserve">     （2）因公人员</t>
  </si>
  <si>
    <t xml:space="preserve">     （3）离休人员</t>
  </si>
  <si>
    <r>
      <rPr>
        <sz val="11"/>
        <rFont val="Arial"/>
        <charset val="134"/>
      </rPr>
      <t xml:space="preserve">       </t>
    </r>
    <r>
      <rPr>
        <sz val="11"/>
        <rFont val="宋体"/>
        <charset val="134"/>
      </rPr>
      <t>4、</t>
    </r>
    <r>
      <rPr>
        <sz val="11"/>
        <rFont val="Arial"/>
        <charset val="134"/>
      </rPr>
      <t xml:space="preserve">  </t>
    </r>
    <r>
      <rPr>
        <sz val="11"/>
        <rFont val="宋体"/>
        <charset val="134"/>
      </rPr>
      <t>学生学员数</t>
    </r>
  </si>
  <si>
    <r>
      <rPr>
        <sz val="11"/>
        <rFont val="Arial"/>
        <charset val="134"/>
      </rPr>
      <t xml:space="preserve">         </t>
    </r>
    <r>
      <rPr>
        <sz val="11"/>
        <rFont val="宋体"/>
        <charset val="134"/>
      </rPr>
      <t>（</t>
    </r>
    <r>
      <rPr>
        <sz val="11"/>
        <rFont val="Arial"/>
        <charset val="134"/>
      </rPr>
      <t>1</t>
    </r>
    <r>
      <rPr>
        <sz val="11"/>
        <rFont val="宋体"/>
        <charset val="134"/>
      </rPr>
      <t>）高中学生人数</t>
    </r>
  </si>
  <si>
    <r>
      <rPr>
        <sz val="11"/>
        <rFont val="Arial"/>
        <charset val="134"/>
      </rPr>
      <t xml:space="preserve">         </t>
    </r>
    <r>
      <rPr>
        <sz val="11"/>
        <rFont val="宋体"/>
        <charset val="134"/>
      </rPr>
      <t>（</t>
    </r>
    <r>
      <rPr>
        <sz val="11"/>
        <rFont val="Arial"/>
        <charset val="134"/>
      </rPr>
      <t>2</t>
    </r>
    <r>
      <rPr>
        <sz val="11"/>
        <rFont val="宋体"/>
        <charset val="134"/>
      </rPr>
      <t>）初中学生人数</t>
    </r>
  </si>
  <si>
    <r>
      <rPr>
        <sz val="11"/>
        <rFont val="Arial"/>
        <charset val="134"/>
      </rPr>
      <t xml:space="preserve">         </t>
    </r>
    <r>
      <rPr>
        <sz val="11"/>
        <rFont val="宋体"/>
        <charset val="134"/>
      </rPr>
      <t>（</t>
    </r>
    <r>
      <rPr>
        <sz val="11"/>
        <rFont val="Arial"/>
        <charset val="134"/>
      </rPr>
      <t>3</t>
    </r>
    <r>
      <rPr>
        <sz val="11"/>
        <rFont val="宋体"/>
        <charset val="134"/>
      </rPr>
      <t>）</t>
    </r>
    <r>
      <rPr>
        <sz val="11"/>
        <rFont val="Arial"/>
        <charset val="134"/>
      </rPr>
      <t xml:space="preserve"> </t>
    </r>
    <r>
      <rPr>
        <sz val="11"/>
        <rFont val="宋体"/>
        <charset val="134"/>
      </rPr>
      <t>小学学生人数</t>
    </r>
  </si>
  <si>
    <r>
      <rPr>
        <sz val="11"/>
        <rFont val="Arial"/>
        <charset val="134"/>
      </rPr>
      <t xml:space="preserve">         </t>
    </r>
    <r>
      <rPr>
        <sz val="11"/>
        <rFont val="宋体"/>
        <charset val="134"/>
      </rPr>
      <t>（</t>
    </r>
    <r>
      <rPr>
        <sz val="11"/>
        <rFont val="Arial"/>
        <charset val="134"/>
      </rPr>
      <t>4</t>
    </r>
    <r>
      <rPr>
        <sz val="11"/>
        <rFont val="宋体"/>
        <charset val="134"/>
      </rPr>
      <t>）幼儿园学生人数</t>
    </r>
  </si>
  <si>
    <t>五、行政参公人员干部人数</t>
  </si>
  <si>
    <t xml:space="preserve">    1、厅级及以上</t>
  </si>
  <si>
    <t xml:space="preserve">    2、处级</t>
  </si>
  <si>
    <t xml:space="preserve">    3、副处级</t>
  </si>
  <si>
    <t xml:space="preserve">    4、科级</t>
  </si>
  <si>
    <t xml:space="preserve">    5、副科级</t>
  </si>
  <si>
    <t xml:space="preserve">    6、科员</t>
  </si>
  <si>
    <t xml:space="preserve">    7、工勤人员</t>
  </si>
  <si>
    <t xml:space="preserve">    8、其他人员</t>
  </si>
  <si>
    <t>六、社保代扣款</t>
  </si>
  <si>
    <t xml:space="preserve">    1、医疗失业保险等费</t>
  </si>
  <si>
    <t>以社保局核准数为准（社保开具10月收据数为准）</t>
  </si>
  <si>
    <t xml:space="preserve">    2、机关事业养老保险费</t>
  </si>
  <si>
    <t>七、车辆（公车改革后保留）</t>
  </si>
  <si>
    <t xml:space="preserve">    1、小汽车</t>
  </si>
  <si>
    <t xml:space="preserve">    2、商务车</t>
  </si>
  <si>
    <t xml:space="preserve">    3、公用客车</t>
  </si>
  <si>
    <t xml:space="preserve">    4、其他车</t>
  </si>
  <si>
    <t>表2:2021年部门预算（非税征收情况）</t>
  </si>
  <si>
    <t>单位：万元</t>
  </si>
  <si>
    <t>2020年征收数</t>
  </si>
  <si>
    <r>
      <rPr>
        <sz val="12"/>
        <rFont val="宋体"/>
        <charset val="134"/>
      </rPr>
      <t>20</t>
    </r>
    <r>
      <rPr>
        <sz val="12"/>
        <rFont val="宋体"/>
        <charset val="134"/>
      </rPr>
      <t>21</t>
    </r>
    <r>
      <rPr>
        <sz val="12"/>
        <rFont val="宋体"/>
        <charset val="134"/>
      </rPr>
      <t>年预计征收数</t>
    </r>
  </si>
  <si>
    <t>征收依据</t>
  </si>
  <si>
    <r>
      <rPr>
        <sz val="12"/>
        <rFont val="宋体"/>
        <charset val="134"/>
      </rPr>
      <t xml:space="preserve">总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</si>
  <si>
    <t>（一）公共财政预算管理的非税收入数</t>
  </si>
  <si>
    <t xml:space="preserve">     1、行政性收费收入</t>
  </si>
  <si>
    <t xml:space="preserve">       （1）</t>
  </si>
  <si>
    <t xml:space="preserve">       （2）</t>
  </si>
  <si>
    <t xml:space="preserve">       （3）</t>
  </si>
  <si>
    <t xml:space="preserve">       （4）</t>
  </si>
  <si>
    <t xml:space="preserve">       （5）</t>
  </si>
  <si>
    <t xml:space="preserve">       （6）</t>
  </si>
  <si>
    <t xml:space="preserve">     2、罚没收入</t>
  </si>
  <si>
    <t xml:space="preserve">     3、专项收入</t>
  </si>
  <si>
    <t xml:space="preserve">     4、国有资产有偿使用收入</t>
  </si>
  <si>
    <t xml:space="preserve">       （1）门面租金</t>
  </si>
  <si>
    <t xml:space="preserve">     5、其他收入</t>
  </si>
  <si>
    <t>（二）基金预算收入数</t>
  </si>
  <si>
    <t>（三）未纳入预算管理资金的非税收入数</t>
  </si>
  <si>
    <t>表3:2021年部门预算（收入来源情况表）</t>
  </si>
  <si>
    <r>
      <rPr>
        <sz val="12"/>
        <rFont val="宋体"/>
        <charset val="134"/>
      </rPr>
      <t>20</t>
    </r>
    <r>
      <rPr>
        <sz val="12"/>
        <rFont val="宋体"/>
        <charset val="134"/>
      </rPr>
      <t>20年安排数</t>
    </r>
  </si>
  <si>
    <r>
      <rPr>
        <sz val="12"/>
        <rFont val="宋体"/>
        <charset val="134"/>
      </rPr>
      <t>20</t>
    </r>
    <r>
      <rPr>
        <sz val="12"/>
        <rFont val="宋体"/>
        <charset val="134"/>
      </rPr>
      <t>21年预算数</t>
    </r>
  </si>
  <si>
    <t>收入合计</t>
  </si>
  <si>
    <t>1、经费安排数</t>
  </si>
  <si>
    <t>其中：财政经费拨款安排数</t>
  </si>
  <si>
    <t xml:space="preserve">      非税收入安排数</t>
  </si>
  <si>
    <t>2、政府基金收入安排数</t>
  </si>
  <si>
    <t>3、上级专项收入安排数（列出明细）</t>
  </si>
  <si>
    <t>4、其他收入安排数</t>
  </si>
  <si>
    <t>5、上年结余安排数</t>
  </si>
  <si>
    <t>表4：2021年部门预算（经费财拨安排控制数）</t>
  </si>
  <si>
    <r>
      <rPr>
        <sz val="12"/>
        <rFont val="宋体"/>
        <charset val="134"/>
      </rPr>
      <t xml:space="preserve">项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目</t>
    </r>
  </si>
  <si>
    <t>2021年公共预算安排</t>
  </si>
  <si>
    <t>政府基金预算安排</t>
  </si>
  <si>
    <t>小计</t>
  </si>
  <si>
    <t>经费拨款安排</t>
  </si>
  <si>
    <t>纳入预算管理的非税收入安排</t>
  </si>
  <si>
    <t>一、财政统发工资人数</t>
  </si>
  <si>
    <t xml:space="preserve">    1、在职人数</t>
  </si>
  <si>
    <t xml:space="preserve">    2、离休人数</t>
  </si>
  <si>
    <t>二、财政统发工资基数</t>
  </si>
  <si>
    <t xml:space="preserve">    1、两项统发工资</t>
  </si>
  <si>
    <t xml:space="preserve">    2、统发津贴部分</t>
  </si>
  <si>
    <t xml:space="preserve">    3、财政安排车贴统发部分</t>
  </si>
  <si>
    <t>三、单位公用经费定额标准</t>
  </si>
  <si>
    <t>四、2021年部门预算安排控制数</t>
  </si>
  <si>
    <t xml:space="preserve">  （一）基本支出经费</t>
  </si>
  <si>
    <t xml:space="preserve">     1、机关工资福利支出</t>
  </si>
  <si>
    <t>　　    　财政统发工资部分</t>
  </si>
  <si>
    <t xml:space="preserve">          社保缴费部分(财政负担）</t>
  </si>
  <si>
    <t>社保补差部分社保补差107339元</t>
  </si>
  <si>
    <t xml:space="preserve">          社保缴费部分(单位负担）</t>
  </si>
  <si>
    <t xml:space="preserve">          住房公积金</t>
  </si>
  <si>
    <t xml:space="preserve">          十三月工资</t>
  </si>
  <si>
    <t xml:space="preserve">          乡镇津贴</t>
  </si>
  <si>
    <t xml:space="preserve">          财政安排非统发工资</t>
  </si>
  <si>
    <t xml:space="preserve">          其他工资福利支出</t>
  </si>
  <si>
    <t xml:space="preserve">     2、机关商品和服务支出</t>
  </si>
  <si>
    <t xml:space="preserve"> 　　   　定额公用经费支出</t>
  </si>
  <si>
    <t xml:space="preserve">          邮电费</t>
  </si>
  <si>
    <t>处级领导电话费</t>
  </si>
  <si>
    <t xml:space="preserve">          会议费</t>
  </si>
  <si>
    <t>四家班子会议费</t>
  </si>
  <si>
    <t xml:space="preserve">          公车运行经费</t>
  </si>
  <si>
    <t>公车平台及区委政府保留车辆运行费</t>
  </si>
  <si>
    <t xml:space="preserve">          委托业务费</t>
  </si>
  <si>
    <t>含财政安排的临时工工资</t>
  </si>
  <si>
    <t xml:space="preserve">          公务接待费</t>
  </si>
  <si>
    <t>部分单位单独安排的经费</t>
  </si>
  <si>
    <t xml:space="preserve">          公务车贴</t>
  </si>
  <si>
    <t>财政安排车贴</t>
  </si>
  <si>
    <t xml:space="preserve">          其他商品服务支出</t>
  </si>
  <si>
    <t>招商经费</t>
  </si>
  <si>
    <t xml:space="preserve">     3、对个人和家庭补助</t>
  </si>
  <si>
    <t>　      　生活补助</t>
  </si>
  <si>
    <t>抚恤补助</t>
  </si>
  <si>
    <t xml:space="preserve">          离退休费</t>
  </si>
  <si>
    <t>财政统发部分</t>
  </si>
  <si>
    <t xml:space="preserve">          财政安排非统发离退休费</t>
  </si>
  <si>
    <t xml:space="preserve">          绩效奖励经费（在职）</t>
  </si>
  <si>
    <t>非税收入按75%计算</t>
  </si>
  <si>
    <t xml:space="preserve">          绩效奖励经费（退休）</t>
  </si>
  <si>
    <t xml:space="preserve">          其他对个人和家庭的补助</t>
  </si>
  <si>
    <t>熊成宋退休费2万</t>
  </si>
  <si>
    <t>（二）项目经费</t>
  </si>
  <si>
    <t>淡季储肥经费</t>
  </si>
  <si>
    <t>合作社产业引导资金</t>
  </si>
  <si>
    <t>2017年预算单位部门预算表四（定额公用经费安排）</t>
  </si>
  <si>
    <t>2017年公共预算安排</t>
  </si>
  <si>
    <t>单位统发工资在职（7）人，公用经费定额标准（ 1）万元，定额公用经费7万元。</t>
  </si>
  <si>
    <t>一、定额公用经费</t>
  </si>
  <si>
    <t>1、商品和服务支出</t>
  </si>
  <si>
    <t>（1）办公费</t>
  </si>
  <si>
    <t>（2）印刷费</t>
  </si>
  <si>
    <t>（3）咨询费</t>
  </si>
  <si>
    <t>（4）手续费</t>
  </si>
  <si>
    <t>（5）水费</t>
  </si>
  <si>
    <t>（6）电费</t>
  </si>
  <si>
    <t>（7）邮电费</t>
  </si>
  <si>
    <t>（9）物业管理费</t>
  </si>
  <si>
    <t>（11）差旅费</t>
  </si>
  <si>
    <t>（12）因公出国（境）费用</t>
  </si>
  <si>
    <t>（13）维修（护）费</t>
  </si>
  <si>
    <t>（14）租凭费</t>
  </si>
  <si>
    <t>（15）会议费</t>
  </si>
  <si>
    <t>（16）培训费</t>
  </si>
  <si>
    <t>（17）公务接待费</t>
  </si>
  <si>
    <t>（18）专用材料费</t>
  </si>
  <si>
    <t>（24）被装购置费</t>
  </si>
  <si>
    <t>（25）专用燃料费</t>
  </si>
  <si>
    <t>（26）劳务费</t>
  </si>
  <si>
    <t>（27）委托业务费</t>
  </si>
  <si>
    <t>（28）工会经费</t>
  </si>
  <si>
    <t>（29）福利费</t>
  </si>
  <si>
    <t>（31）公务用车运行维护费</t>
  </si>
  <si>
    <t>（39）其他交通费</t>
  </si>
  <si>
    <t>（99）其他商品和服务支出</t>
  </si>
  <si>
    <t>2、其他资本性支出</t>
  </si>
  <si>
    <t>（2）办公设备购置</t>
  </si>
  <si>
    <t>（3）专用设备购置</t>
  </si>
  <si>
    <t>（6）大型修缮</t>
  </si>
  <si>
    <t>（19）其他交通工具购置</t>
  </si>
  <si>
    <t>（99）其他资本性支出</t>
  </si>
  <si>
    <t>2017年预算单位部门预算表五（业务费安排）</t>
  </si>
  <si>
    <t>公共预算安排</t>
  </si>
  <si>
    <t>上年结余资金安排</t>
  </si>
  <si>
    <t>预算外资金安排</t>
  </si>
  <si>
    <t>总计</t>
  </si>
  <si>
    <t>（一）企业扶持资金业务费</t>
  </si>
  <si>
    <t>1、工资福利支出</t>
  </si>
  <si>
    <t>（1）临时工资</t>
  </si>
  <si>
    <t>（2）弥补工资</t>
  </si>
  <si>
    <t>（3）</t>
  </si>
  <si>
    <t>（4）</t>
  </si>
  <si>
    <t>2、商品和服务支出</t>
  </si>
  <si>
    <t>（1）劳务费</t>
  </si>
  <si>
    <t>（2）办公费</t>
  </si>
  <si>
    <t>3、对个人和家庭支出</t>
  </si>
  <si>
    <t>（1）</t>
  </si>
  <si>
    <t>（2）</t>
  </si>
  <si>
    <t>4、对企事业单位补助</t>
  </si>
  <si>
    <r>
      <rPr>
        <b/>
        <sz val="12"/>
        <rFont val="宋体"/>
        <charset val="134"/>
      </rPr>
      <t>（二）*</t>
    </r>
    <r>
      <rPr>
        <b/>
        <sz val="12"/>
        <rFont val="宋体"/>
        <charset val="134"/>
      </rPr>
      <t>**</t>
    </r>
    <r>
      <rPr>
        <b/>
        <sz val="12"/>
        <rFont val="宋体"/>
        <charset val="134"/>
      </rPr>
      <t>业务费</t>
    </r>
  </si>
  <si>
    <t>（2）差旅费</t>
  </si>
  <si>
    <t>（3）公务车运行费</t>
  </si>
  <si>
    <t>4、其他资本性支出</t>
  </si>
  <si>
    <t>（1）办公设备</t>
  </si>
  <si>
    <t>（三）*****业务费</t>
  </si>
  <si>
    <t>2017年预算单位部门预算表六（项目经费安排）</t>
  </si>
  <si>
    <t>（一）*****项目费</t>
  </si>
  <si>
    <t>3、基本建设性支出</t>
  </si>
  <si>
    <t>（二）*****项目费</t>
  </si>
  <si>
    <t>（三）*****项目费</t>
  </si>
  <si>
    <t>2017年预算单位部门预算表八（政府采购安排）</t>
  </si>
  <si>
    <t>资金来源</t>
  </si>
  <si>
    <t>上级专项资金安排</t>
  </si>
  <si>
    <t>政府采购项目</t>
  </si>
  <si>
    <t>1、办公设备</t>
  </si>
  <si>
    <t>2、</t>
  </si>
  <si>
    <t>3、</t>
  </si>
  <si>
    <t>4、</t>
  </si>
  <si>
    <t>5、</t>
  </si>
  <si>
    <t>6、</t>
  </si>
  <si>
    <t>7、</t>
  </si>
  <si>
    <t>8、</t>
  </si>
  <si>
    <t>9、</t>
  </si>
  <si>
    <t>10、</t>
  </si>
  <si>
    <t>11、</t>
  </si>
  <si>
    <t>2017年预算单位部门预算表九（民生资金项目安排）</t>
  </si>
  <si>
    <t>项目名称</t>
  </si>
  <si>
    <t>标准（依据）</t>
  </si>
  <si>
    <t>合计</t>
  </si>
  <si>
    <t>中央</t>
  </si>
  <si>
    <t>省经</t>
  </si>
  <si>
    <t>市级</t>
  </si>
  <si>
    <t>县级</t>
  </si>
  <si>
    <t>当年安排</t>
  </si>
  <si>
    <t>上年安排</t>
  </si>
  <si>
    <t>当年净增</t>
  </si>
  <si>
    <t>2017年预算单位部门预算表十（行政单位工资表）</t>
  </si>
  <si>
    <t>序号</t>
  </si>
  <si>
    <t>姓名</t>
  </si>
  <si>
    <t>工资合计</t>
  </si>
  <si>
    <t>工资</t>
  </si>
  <si>
    <t>津贴</t>
  </si>
  <si>
    <t>附：</t>
  </si>
  <si>
    <t>职务工资</t>
  </si>
  <si>
    <t>级别工资</t>
  </si>
  <si>
    <t>岗位工资</t>
  </si>
  <si>
    <t>技术等级工资</t>
  </si>
  <si>
    <t>财政津贴</t>
  </si>
  <si>
    <t>特殊岗位津贴</t>
  </si>
  <si>
    <t>岗位津贴</t>
  </si>
  <si>
    <t>年医保费</t>
  </si>
  <si>
    <t>年失业保险</t>
  </si>
  <si>
    <t>年工伤保险</t>
  </si>
  <si>
    <t>年生育保险</t>
  </si>
  <si>
    <t>年养老金</t>
  </si>
  <si>
    <t>年住房公积金</t>
  </si>
  <si>
    <t>月住房公积金</t>
  </si>
  <si>
    <t>计算草稿</t>
  </si>
  <si>
    <t>表5:2021年部门预算（两套支出经济分类支出明细表）</t>
  </si>
  <si>
    <t>政府预算经济分类</t>
  </si>
  <si>
    <t>金额</t>
  </si>
  <si>
    <t>部门预算经济分类</t>
  </si>
  <si>
    <t>合计金额
(万元)</t>
  </si>
  <si>
    <t>预算管理非税收入安排</t>
  </si>
  <si>
    <t>政府性基金收入安排</t>
  </si>
  <si>
    <t>上级专项收入安排</t>
  </si>
  <si>
    <t>其他收入安排(医疗收入)</t>
  </si>
  <si>
    <t>上年结余安排</t>
  </si>
  <si>
    <t>科目编码</t>
  </si>
  <si>
    <t>科 目 名 称</t>
  </si>
  <si>
    <t>类</t>
  </si>
  <si>
    <t>款</t>
  </si>
  <si>
    <t>机关工资福利支出</t>
  </si>
  <si>
    <t>301</t>
  </si>
  <si>
    <t>工资福利支出</t>
  </si>
  <si>
    <t>01</t>
  </si>
  <si>
    <t xml:space="preserve"> 工资津补贴</t>
  </si>
  <si>
    <t xml:space="preserve"> 基本工资
</t>
  </si>
  <si>
    <t>02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</si>
  <si>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</si>
  <si>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</si>
  <si>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</si>
  <si>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</si>
  <si>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</si>
  <si>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</si>
  <si>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</si>
  <si>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</si>
  <si>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</si>
  <si>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</si>
  <si>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</si>
  <si>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</si>
  <si>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</si>
  <si>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</si>
  <si>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</si>
  <si>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</si>
  <si>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</si>
  <si>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</si>
  <si>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</si>
  <si>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</si>
  <si>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</si>
  <si>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>99</t>
  </si>
  <si>
    <t xml:space="preserve"> 其他工资福利支出
</t>
  </si>
  <si>
    <t>机关商品和服务支出</t>
  </si>
  <si>
    <t>商品和服务支出</t>
  </si>
  <si>
    <t xml:space="preserve"> 办公经费（定额）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</si>
  <si>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</si>
  <si>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</si>
  <si>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</si>
  <si>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</si>
  <si>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</si>
  <si>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</si>
  <si>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</si>
  <si>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</si>
  <si>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</si>
  <si>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</si>
  <si>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</si>
  <si>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</si>
  <si>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</si>
  <si>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</si>
  <si>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</si>
  <si>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</si>
  <si>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</si>
  <si>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</si>
  <si>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</si>
  <si>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</si>
  <si>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</si>
  <si>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</si>
  <si>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</si>
  <si>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</si>
  <si>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</si>
  <si>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</si>
  <si>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</si>
  <si>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</si>
  <si>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</si>
  <si>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</si>
  <si>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</si>
  <si>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</si>
  <si>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</si>
  <si>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</si>
  <si>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</si>
  <si>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</si>
  <si>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</si>
  <si>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</si>
  <si>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</si>
  <si>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</si>
  <si>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</si>
  <si>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</si>
  <si>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</si>
  <si>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</si>
  <si>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</si>
  <si>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</si>
  <si>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</si>
  <si>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</si>
  <si>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</si>
  <si>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</si>
  <si>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</si>
  <si>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</si>
  <si>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</si>
  <si>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</si>
  <si>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</si>
  <si>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</si>
  <si>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</si>
  <si>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</si>
  <si>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</si>
  <si>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</si>
  <si>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</si>
  <si>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</si>
  <si>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</si>
  <si>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</si>
  <si>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</si>
  <si>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</si>
  <si>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</si>
  <si>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</si>
  <si>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</si>
  <si>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</si>
  <si>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</si>
  <si>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</si>
  <si>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</si>
  <si>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</si>
  <si>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</si>
  <si>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</si>
  <si>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对企业补助（一）</t>
  </si>
  <si>
    <t>对企业补助</t>
  </si>
  <si>
    <t xml:space="preserve"> 资本金注入</t>
  </si>
  <si>
    <t xml:space="preserve"> 政府投资基金股权投资</t>
  </si>
  <si>
    <t xml:space="preserve"> 费用补贴</t>
  </si>
  <si>
    <t xml:space="preserve"> 利息补贴</t>
  </si>
  <si>
    <t xml:space="preserve"> 其他对企业补助</t>
  </si>
  <si>
    <t>对企业补助（二）</t>
  </si>
  <si>
    <t>对企业补助（基本建设）</t>
  </si>
  <si>
    <t>对个人和家庭的补助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</si>
  <si>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</si>
  <si>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</si>
  <si>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</si>
  <si>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</si>
  <si>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</si>
  <si>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</si>
  <si>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</si>
  <si>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</si>
  <si>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</si>
  <si>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</si>
  <si>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</si>
  <si>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</si>
  <si>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</si>
  <si>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</si>
  <si>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</si>
  <si>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</si>
  <si>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债务利息及费用支出</t>
  </si>
  <si>
    <t xml:space="preserve"> 国内债务付息</t>
  </si>
  <si>
    <t xml:space="preserve"> 国外债务付息</t>
  </si>
  <si>
    <t xml:space="preserve"> 国内债务发行费用</t>
  </si>
  <si>
    <t xml:space="preserve"> 国外债务发行费用</t>
  </si>
  <si>
    <t>转移性支出</t>
  </si>
  <si>
    <t xml:space="preserve"> 上下级政府间转移性支出</t>
  </si>
  <si>
    <t xml:space="preserve"> 援助其他地区支出</t>
  </si>
  <si>
    <t xml:space="preserve"> 债务转贷</t>
  </si>
  <si>
    <t xml:space="preserve"> 调出资金</t>
  </si>
  <si>
    <t>其他支出</t>
  </si>
  <si>
    <t>399</t>
  </si>
  <si>
    <t xml:space="preserve"> 预备费</t>
  </si>
  <si>
    <t xml:space="preserve"> 赠与</t>
  </si>
  <si>
    <t xml:space="preserve"> 国家赔偿费用支出</t>
  </si>
  <si>
    <t xml:space="preserve"> 对民间非营利组织和群众性自治组织补贴</t>
  </si>
  <si>
    <t xml:space="preserve"> 预留</t>
  </si>
  <si>
    <t xml:space="preserve"> 其他支出</t>
  </si>
  <si>
    <t>表6：2020年部门预算表（统发在职人员工资）</t>
  </si>
  <si>
    <t>单位：元</t>
  </si>
  <si>
    <t xml:space="preserve">车贴 </t>
  </si>
  <si>
    <t>社保缴费</t>
  </si>
  <si>
    <t>月住房公积金12％</t>
  </si>
  <si>
    <t>阳光津贴</t>
  </si>
  <si>
    <t>月合计</t>
  </si>
  <si>
    <t>月医疗保险费8%</t>
  </si>
  <si>
    <t>月失业保险0.5%</t>
  </si>
  <si>
    <t>月工伤保险0.1%</t>
  </si>
  <si>
    <t>月生育保险1%</t>
  </si>
  <si>
    <t>月养老金
16%</t>
  </si>
  <si>
    <t>徐保新</t>
  </si>
  <si>
    <t>吕家应</t>
  </si>
  <si>
    <t>熊敏锋</t>
  </si>
  <si>
    <t>魏运旺</t>
  </si>
  <si>
    <t>刘宴彬</t>
  </si>
  <si>
    <t>曹伟民</t>
  </si>
  <si>
    <t>张卫华</t>
  </si>
  <si>
    <t>吕从平</t>
  </si>
  <si>
    <t>余慧玲</t>
  </si>
  <si>
    <t>曹迁凤</t>
  </si>
  <si>
    <t>张舜</t>
  </si>
  <si>
    <t>张和林</t>
  </si>
  <si>
    <t>温智</t>
  </si>
  <si>
    <t>表7：2021年部门预算表（非统发在职人员工资）</t>
  </si>
  <si>
    <t>薪级工资</t>
  </si>
  <si>
    <t>10％津贴</t>
  </si>
  <si>
    <t>教护龄</t>
  </si>
  <si>
    <t>其他岗位津贴</t>
  </si>
  <si>
    <t>月养老金16%</t>
  </si>
  <si>
    <t>表8:2021年部门预算单位离退休人员工资（统发部分）</t>
  </si>
  <si>
    <t>基本退休费</t>
  </si>
  <si>
    <t>基本离休费</t>
  </si>
  <si>
    <t>其他离休费</t>
  </si>
  <si>
    <t>生活补助</t>
  </si>
  <si>
    <t>护理费</t>
  </si>
  <si>
    <t>2020年部门预算单位离退休人员综治精神文明奖励经费月基数计算表</t>
  </si>
  <si>
    <t>撤县设区新增生活津贴</t>
  </si>
  <si>
    <t>潘龙林</t>
  </si>
  <si>
    <t>黄飞龙</t>
  </si>
  <si>
    <t>阎广轩</t>
  </si>
  <si>
    <t>吴志钦</t>
  </si>
  <si>
    <t>高金良</t>
  </si>
  <si>
    <t>王远吉</t>
  </si>
  <si>
    <t>吴定妹</t>
  </si>
  <si>
    <t>刘海光</t>
  </si>
  <si>
    <t>黄振应</t>
  </si>
  <si>
    <t>段书连</t>
  </si>
  <si>
    <t>汤恒华</t>
  </si>
  <si>
    <t>潘洪林</t>
  </si>
  <si>
    <t>刘昌华</t>
  </si>
  <si>
    <t>廖祥木</t>
  </si>
  <si>
    <t>董长青</t>
  </si>
  <si>
    <t>刘道淼</t>
  </si>
  <si>
    <t>何其雄</t>
  </si>
  <si>
    <t>赵通文</t>
  </si>
  <si>
    <t>杨辉光</t>
  </si>
  <si>
    <t>张白枝</t>
  </si>
  <si>
    <t>邹汉华</t>
  </si>
  <si>
    <t>熊敬杨</t>
  </si>
  <si>
    <t>高品云</t>
  </si>
  <si>
    <t>黄长勋</t>
  </si>
  <si>
    <t>张瑞林</t>
  </si>
  <si>
    <t>毛定水</t>
  </si>
  <si>
    <t>胡森林</t>
  </si>
  <si>
    <t>方乐林</t>
  </si>
  <si>
    <t>戴明明</t>
  </si>
  <si>
    <t>李美芳</t>
  </si>
  <si>
    <t>饶仕萍</t>
  </si>
  <si>
    <t>余金火</t>
  </si>
  <si>
    <t>胡佑熹</t>
  </si>
  <si>
    <t>表9:2021年部门预算在职人员工资情况(自收自支人员工资)</t>
  </si>
  <si>
    <t>社会保险缴费</t>
  </si>
  <si>
    <t>月住房公积金
12％</t>
  </si>
  <si>
    <t>月社保费合计</t>
  </si>
  <si>
    <t>表10:2021年部门预算单位离退休人员工资（自收自支部分）</t>
  </si>
  <si>
    <t>表11:2021年部门预算（遗属人员补助）</t>
  </si>
  <si>
    <t>遗属姓名</t>
  </si>
  <si>
    <t>身份证号码</t>
  </si>
  <si>
    <t>月遗属补助费</t>
  </si>
  <si>
    <t>张龙香</t>
  </si>
  <si>
    <t>表12：2021年预算表（乡镇工作津贴）</t>
  </si>
  <si>
    <t>驻乡镇机构</t>
  </si>
  <si>
    <t>所在乡镇</t>
  </si>
  <si>
    <t>工作年限</t>
  </si>
  <si>
    <t>月享受金额</t>
  </si>
  <si>
    <t>年享受金额</t>
  </si>
  <si>
    <t>财政拨款</t>
  </si>
  <si>
    <t>单位安排</t>
  </si>
  <si>
    <t>表13：2021年政府采购预算表</t>
  </si>
  <si>
    <t>单位：元/个</t>
  </si>
  <si>
    <t>单位名称</t>
  </si>
  <si>
    <t>采购项目</t>
  </si>
  <si>
    <t>采购目录</t>
  </si>
  <si>
    <t>采购方式</t>
  </si>
  <si>
    <t>数量</t>
  </si>
  <si>
    <t>项目类别</t>
  </si>
  <si>
    <t>采购资金来源</t>
  </si>
  <si>
    <t>基本支出</t>
  </si>
  <si>
    <t>项目支出</t>
  </si>
  <si>
    <t>其他收入安排</t>
  </si>
  <si>
    <t>1</t>
  </si>
  <si>
    <t>供销社</t>
  </si>
  <si>
    <t>分散采购</t>
  </si>
  <si>
    <t>2</t>
  </si>
  <si>
    <t>3</t>
  </si>
  <si>
    <t>4</t>
  </si>
  <si>
    <t>5</t>
  </si>
  <si>
    <t>6</t>
  </si>
  <si>
    <t>7</t>
  </si>
  <si>
    <t>8</t>
  </si>
  <si>
    <t>9</t>
  </si>
  <si>
    <t>表15：2021年预算表（三公经费）</t>
  </si>
  <si>
    <t>项   目</t>
  </si>
  <si>
    <t>2019年预算数</t>
  </si>
  <si>
    <r>
      <rPr>
        <sz val="12"/>
        <rFont val="宋体"/>
        <charset val="134"/>
      </rPr>
      <t>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年预算数</t>
    </r>
  </si>
  <si>
    <r>
      <rPr>
        <sz val="12"/>
        <rFont val="宋体"/>
        <charset val="134"/>
      </rPr>
      <t>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年预算数</t>
    </r>
  </si>
  <si>
    <t>预算数</t>
  </si>
  <si>
    <t>执行数</t>
  </si>
  <si>
    <t>预计执行数</t>
  </si>
  <si>
    <t>合   计</t>
  </si>
  <si>
    <t>因公出国（境）费用</t>
  </si>
  <si>
    <t>公务接待费</t>
  </si>
  <si>
    <t>公务用车运行维护费</t>
  </si>
  <si>
    <t>公务用车购置费</t>
  </si>
  <si>
    <t>审核：</t>
  </si>
  <si>
    <t>表16：2021年预算表（租金）</t>
  </si>
  <si>
    <t>现主管单位</t>
  </si>
  <si>
    <t>产权名称</t>
  </si>
  <si>
    <t>地址（门牌号和楼层）</t>
  </si>
  <si>
    <t>面积</t>
  </si>
  <si>
    <t>租  金</t>
  </si>
  <si>
    <r>
      <rPr>
        <sz val="12"/>
        <rFont val="宋体"/>
        <charset val="134"/>
      </rPr>
      <t>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年收入数</t>
    </r>
  </si>
  <si>
    <t>一楼门面</t>
  </si>
  <si>
    <t>项目绩效目标指标表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</si>
  <si>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</si>
  <si>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</si>
  <si>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</si>
  <si>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</si>
  <si>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</si>
  <si>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</si>
  <si>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</si>
  <si>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其他资金</t>
  </si>
  <si>
    <t>任务1</t>
  </si>
  <si>
    <t>任务2</t>
  </si>
  <si>
    <t>任务3</t>
  </si>
  <si>
    <t>……</t>
  </si>
  <si>
    <t>金额合计</t>
  </si>
  <si>
    <t>中期目标</t>
  </si>
  <si>
    <t xml:space="preserve">
</t>
  </si>
  <si>
    <t>年度总体
目标</t>
  </si>
  <si>
    <t>具体实施   计划</t>
  </si>
  <si>
    <t>年
度
绩
效
指
标</t>
  </si>
  <si>
    <t>一级指标</t>
  </si>
  <si>
    <t>二级指标</t>
  </si>
  <si>
    <t>三级指标</t>
  </si>
  <si>
    <t>指标值</t>
  </si>
  <si>
    <t>产出指标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</si>
  <si>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</si>
  <si>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</si>
  <si>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</si>
  <si>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</si>
  <si>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</si>
  <si>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</si>
  <si>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</si>
  <si>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</si>
  <si>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</si>
  <si>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</si>
  <si>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</si>
  <si>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</si>
  <si>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</si>
  <si>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服务对象
满意度指标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</si>
</sst>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* #,##0.00;* \-#,##0.00;* &quot;-&quot;??;@"/>
    <numFmt numFmtId="177" formatCode="_ * #,##0.0_ ;_ * \-#,##0.0_ ;_ * &quot;-&quot;??_ ;_ @_ "/>
    <numFmt numFmtId="178" formatCode="0.00_);[Red]\(0.00\)"/>
    <numFmt numFmtId="179" formatCode="\¥#,##0.00;\-\¥#,##0.00"/>
    <numFmt numFmtId="180" formatCode="###,###,###,##0"/>
    <numFmt numFmtId="181" formatCode="###,###,###,##0.00"/>
    <numFmt numFmtId="182" formatCode="_ * #,##0_ ;_ * \-#,##0_ ;_ * &quot;-&quot;??_ ;_ @_ "/>
  </numFmts>
  <fonts count="8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name val="黑体"/>
      <charset val="134"/>
    </font>
    <font>
      <sz val="9"/>
      <name val="黑体"/>
      <charset val="134"/>
    </font>
    <font>
      <sz val="11"/>
      <color indexed="8"/>
      <name val="黑体"/>
      <charset val="134"/>
    </font>
    <font>
      <sz val="9"/>
      <name val="宋体"/>
      <charset val="134"/>
    </font>
    <font>
      <sz val="8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8"/>
      <color indexed="8"/>
      <name val="宋体"/>
      <charset val="134"/>
    </font>
    <font>
      <sz val="9"/>
      <color indexed="8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SimSun"/>
      <charset val="134"/>
    </font>
    <font>
      <sz val="14"/>
      <color indexed="8"/>
      <name val="宋体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黑体"/>
      <charset val="134"/>
    </font>
    <font>
      <b/>
      <sz val="26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36"/>
      <name val="方正小标宋简体"/>
      <charset val="134"/>
    </font>
    <font>
      <sz val="18"/>
      <name val="仿宋_GB2312"/>
      <charset val="134"/>
    </font>
    <font>
      <b/>
      <sz val="20"/>
      <name val="宋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indexed="42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name val="Arial"/>
      <charset val="134"/>
    </font>
    <font>
      <sz val="10"/>
      <name val="Helv"/>
      <charset val="134"/>
    </font>
    <font>
      <b/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sz val="11"/>
      <color rgb="FF006100"/>
      <name val="宋体"/>
      <charset val="0"/>
      <scheme val="minor"/>
    </font>
    <font>
      <sz val="11"/>
      <color indexed="1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0"/>
      <name val="MS Sans Serif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sz val="12"/>
      <color theme="1"/>
      <name val="宋体"/>
      <charset val="134"/>
      <scheme val="minor"/>
    </font>
    <font>
      <sz val="11"/>
      <color indexed="17"/>
      <name val="Tahoma"/>
      <charset val="134"/>
    </font>
    <font>
      <b/>
      <sz val="15"/>
      <color indexed="56"/>
      <name val="宋体"/>
      <charset val="134"/>
    </font>
    <font>
      <sz val="10"/>
      <color indexed="8"/>
      <name val="Arial"/>
      <charset val="134"/>
    </font>
    <font>
      <sz val="12"/>
      <name val="Courier"/>
      <charset val="134"/>
    </font>
    <font>
      <sz val="11"/>
      <color indexed="20"/>
      <name val="Tahoma"/>
      <charset val="134"/>
    </font>
    <font>
      <b/>
      <sz val="15"/>
      <color indexed="62"/>
      <name val="宋体"/>
      <charset val="134"/>
    </font>
    <font>
      <sz val="7"/>
      <name val="Small Fonts"/>
      <charset val="134"/>
    </font>
    <font>
      <b/>
      <sz val="11"/>
      <color indexed="9"/>
      <name val="宋体"/>
      <charset val="134"/>
    </font>
    <font>
      <b/>
      <sz val="11"/>
      <color indexed="42"/>
      <name val="宋体"/>
      <charset val="134"/>
    </font>
    <font>
      <sz val="12"/>
      <name val="Times New Roman"/>
      <charset val="134"/>
    </font>
    <font>
      <sz val="11"/>
      <name val="Arial"/>
      <charset val="134"/>
    </font>
  </fonts>
  <fills count="6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98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9" fillId="3" borderId="2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33" fillId="0" borderId="0"/>
    <xf numFmtId="0" fontId="1" fillId="0" borderId="0">
      <alignment vertical="center"/>
    </xf>
    <xf numFmtId="0" fontId="46" fillId="21" borderId="0" applyNumberFormat="0" applyBorder="0" applyAlignment="0" applyProtection="0">
      <alignment vertical="center"/>
    </xf>
    <xf numFmtId="0" fontId="51" fillId="27" borderId="24" applyNumberFormat="0" applyAlignment="0" applyProtection="0">
      <alignment vertical="center"/>
    </xf>
    <xf numFmtId="0" fontId="53" fillId="0" borderId="0"/>
    <xf numFmtId="41" fontId="1" fillId="0" borderId="0" applyFont="0" applyFill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4" fillId="30" borderId="28" applyNumberFormat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1" fillId="9" borderId="21" applyNumberFormat="0" applyFont="0" applyAlignment="0" applyProtection="0">
      <alignment vertical="center"/>
    </xf>
    <xf numFmtId="0" fontId="5" fillId="0" borderId="0">
      <alignment vertical="center"/>
    </xf>
    <xf numFmtId="0" fontId="47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20" borderId="26" applyNumberFormat="0" applyFont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177" fontId="52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0" fontId="33" fillId="0" borderId="0"/>
    <xf numFmtId="0" fontId="38" fillId="0" borderId="0" applyNumberFormat="0" applyFill="0" applyBorder="0" applyAlignment="0" applyProtection="0">
      <alignment vertical="center"/>
    </xf>
    <xf numFmtId="0" fontId="33" fillId="0" borderId="0"/>
    <xf numFmtId="0" fontId="55" fillId="0" borderId="0" applyNumberFormat="0" applyFill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8" borderId="1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8" borderId="24" applyNumberForma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44" fillId="18" borderId="25" applyNumberFormat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33" fillId="0" borderId="0"/>
    <xf numFmtId="0" fontId="41" fillId="1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9" fillId="30" borderId="27" applyNumberFormat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54" fillId="3" borderId="28" applyNumberFormat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62" fillId="4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>
      <alignment vertical="center"/>
    </xf>
    <xf numFmtId="0" fontId="53" fillId="0" borderId="0"/>
    <xf numFmtId="0" fontId="63" fillId="21" borderId="28" applyNumberFormat="0" applyAlignment="0" applyProtection="0">
      <alignment vertical="center"/>
    </xf>
    <xf numFmtId="0" fontId="53" fillId="0" borderId="0"/>
    <xf numFmtId="0" fontId="53" fillId="0" borderId="0"/>
    <xf numFmtId="0" fontId="53" fillId="0" borderId="0"/>
    <xf numFmtId="0" fontId="5" fillId="3" borderId="0" applyNumberFormat="0" applyBorder="0" applyAlignment="0" applyProtection="0">
      <alignment vertical="center"/>
    </xf>
    <xf numFmtId="0" fontId="33" fillId="0" borderId="0"/>
    <xf numFmtId="0" fontId="53" fillId="0" borderId="0"/>
    <xf numFmtId="0" fontId="5" fillId="0" borderId="0">
      <alignment vertical="center"/>
    </xf>
    <xf numFmtId="0" fontId="33" fillId="0" borderId="0"/>
    <xf numFmtId="0" fontId="5" fillId="23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20" borderId="26" applyNumberFormat="0" applyFont="0" applyAlignment="0" applyProtection="0">
      <alignment vertical="center"/>
    </xf>
    <xf numFmtId="0" fontId="0" fillId="0" borderId="0">
      <alignment vertical="center"/>
    </xf>
    <xf numFmtId="0" fontId="5" fillId="39" borderId="0" applyNumberFormat="0" applyBorder="0" applyAlignment="0" applyProtection="0">
      <alignment vertical="center"/>
    </xf>
    <xf numFmtId="0" fontId="5" fillId="20" borderId="26" applyNumberFormat="0" applyFont="0" applyAlignment="0" applyProtection="0">
      <alignment vertical="center"/>
    </xf>
    <xf numFmtId="0" fontId="1" fillId="0" borderId="0"/>
    <xf numFmtId="0" fontId="5" fillId="3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2" fillId="4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0" fillId="0" borderId="0"/>
    <xf numFmtId="0" fontId="5" fillId="30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2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5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protection locked="0"/>
    </xf>
    <xf numFmtId="0" fontId="46" fillId="54" borderId="0" applyNumberFormat="0" applyBorder="0" applyAlignment="0" applyProtection="0">
      <alignment vertical="center"/>
    </xf>
    <xf numFmtId="0" fontId="74" fillId="0" borderId="0">
      <alignment vertical="center"/>
    </xf>
    <xf numFmtId="0" fontId="46" fillId="30" borderId="0" applyNumberFormat="0" applyBorder="0" applyAlignment="0" applyProtection="0">
      <alignment vertical="center"/>
    </xf>
    <xf numFmtId="0" fontId="76" fillId="0" borderId="34" applyNumberFormat="0" applyFill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80" fillId="0" borderId="35" applyNumberFormat="0" applyFill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top"/>
    </xf>
    <xf numFmtId="43" fontId="0" fillId="0" borderId="0" applyFont="0" applyFill="0" applyBorder="0" applyAlignment="0" applyProtection="0">
      <alignment vertical="center"/>
    </xf>
    <xf numFmtId="0" fontId="0" fillId="0" borderId="0"/>
    <xf numFmtId="37" fontId="81" fillId="0" borderId="0"/>
    <xf numFmtId="37" fontId="81" fillId="0" borderId="0">
      <protection locked="0"/>
    </xf>
    <xf numFmtId="37" fontId="81" fillId="0" borderId="0">
      <protection locked="0"/>
    </xf>
    <xf numFmtId="0" fontId="65" fillId="0" borderId="0"/>
    <xf numFmtId="0" fontId="52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70" fillId="0" borderId="32" applyNumberFormat="0" applyFill="0" applyAlignment="0" applyProtection="0">
      <alignment vertical="center"/>
    </xf>
    <xf numFmtId="0" fontId="68" fillId="0" borderId="32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71" fillId="0" borderId="33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33" fillId="0" borderId="0"/>
    <xf numFmtId="0" fontId="33" fillId="0" borderId="0"/>
    <xf numFmtId="0" fontId="5" fillId="0" borderId="0">
      <alignment vertical="center"/>
    </xf>
    <xf numFmtId="0" fontId="46" fillId="50" borderId="0" applyNumberFormat="0" applyBorder="0" applyAlignment="0" applyProtection="0">
      <alignment vertical="center"/>
    </xf>
    <xf numFmtId="0" fontId="33" fillId="0" borderId="0">
      <protection locked="0"/>
    </xf>
    <xf numFmtId="0" fontId="5" fillId="0" borderId="0">
      <alignment vertical="center"/>
    </xf>
    <xf numFmtId="0" fontId="47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20" borderId="26" applyNumberFormat="0" applyFont="0" applyAlignment="0" applyProtection="0">
      <alignment vertical="center"/>
    </xf>
    <xf numFmtId="0" fontId="33" fillId="0" borderId="0"/>
    <xf numFmtId="0" fontId="5" fillId="0" borderId="0">
      <alignment vertical="center"/>
    </xf>
    <xf numFmtId="0" fontId="5" fillId="0" borderId="0">
      <alignment vertical="center"/>
    </xf>
    <xf numFmtId="0" fontId="3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9" fillId="38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59" fillId="38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78" fillId="0" borderId="0">
      <protection locked="0"/>
    </xf>
    <xf numFmtId="0" fontId="75" fillId="38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178" fontId="33" fillId="0" borderId="0" applyFont="0" applyFill="0" applyBorder="0" applyAlignment="0" applyProtection="0"/>
    <xf numFmtId="0" fontId="82" fillId="59" borderId="38" applyNumberFormat="0" applyAlignment="0" applyProtection="0">
      <alignment vertical="center"/>
    </xf>
    <xf numFmtId="179" fontId="33" fillId="0" borderId="0" applyFont="0" applyFill="0" applyBorder="0" applyAlignment="0" applyProtection="0"/>
    <xf numFmtId="0" fontId="83" fillId="59" borderId="38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65" fillId="0" borderId="0"/>
    <xf numFmtId="4" fontId="65" fillId="0" borderId="0" applyFont="0" applyFill="0" applyBorder="0" applyAlignment="0" applyProtection="0"/>
    <xf numFmtId="0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176" fontId="52" fillId="0" borderId="0" applyFont="0" applyFill="0" applyBorder="0">
      <alignment vertical="top"/>
      <protection locked="0"/>
    </xf>
    <xf numFmtId="0" fontId="5" fillId="20" borderId="26" applyNumberFormat="0" applyFont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79" fontId="33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63" fillId="21" borderId="28" applyNumberFormat="0" applyAlignment="0" applyProtection="0">
      <alignment vertical="center"/>
    </xf>
    <xf numFmtId="0" fontId="78" fillId="0" borderId="0"/>
    <xf numFmtId="0" fontId="78" fillId="0" borderId="0">
      <protection locked="0"/>
    </xf>
    <xf numFmtId="0" fontId="33" fillId="0" borderId="0"/>
    <xf numFmtId="0" fontId="33" fillId="0" borderId="0"/>
    <xf numFmtId="0" fontId="33" fillId="0" borderId="0">
      <protection locked="0"/>
    </xf>
    <xf numFmtId="0" fontId="46" fillId="59" borderId="0" applyNumberFormat="0" applyBorder="0" applyAlignment="0" applyProtection="0">
      <alignment vertical="center"/>
    </xf>
    <xf numFmtId="0" fontId="5" fillId="20" borderId="26" applyNumberFormat="0" applyFont="0" applyAlignment="0" applyProtection="0">
      <alignment vertical="center"/>
    </xf>
    <xf numFmtId="0" fontId="5" fillId="20" borderId="26" applyNumberFormat="0" applyFont="0" applyAlignment="0" applyProtection="0">
      <alignment vertical="center"/>
    </xf>
    <xf numFmtId="0" fontId="5" fillId="20" borderId="26" applyNumberFormat="0" applyFont="0" applyAlignment="0" applyProtection="0">
      <alignment vertical="center"/>
    </xf>
    <xf numFmtId="0" fontId="5" fillId="20" borderId="26" applyNumberFormat="0" applyFont="0" applyAlignment="0" applyProtection="0">
      <alignment vertical="center"/>
    </xf>
    <xf numFmtId="0" fontId="5" fillId="20" borderId="26" applyNumberFormat="0" applyFont="0" applyAlignment="0" applyProtection="0">
      <alignment vertical="center"/>
    </xf>
  </cellStyleXfs>
  <cellXfs count="392">
    <xf numFmtId="0" fontId="0" fillId="0" borderId="0" xfId="0">
      <alignment vertical="center"/>
    </xf>
    <xf numFmtId="0" fontId="1" fillId="0" borderId="0" xfId="101"/>
    <xf numFmtId="0" fontId="2" fillId="0" borderId="0" xfId="211" applyFont="1" applyAlignment="1">
      <alignment horizontal="center" vertical="center" wrapText="1"/>
    </xf>
    <xf numFmtId="0" fontId="0" fillId="0" borderId="0" xfId="211" applyFont="1" applyAlignment="1">
      <alignment horizontal="center" vertical="center" wrapText="1"/>
    </xf>
    <xf numFmtId="0" fontId="3" fillId="0" borderId="1" xfId="211" applyFont="1" applyBorder="1" applyAlignment="1">
      <alignment horizontal="center" vertical="center" wrapText="1"/>
    </xf>
    <xf numFmtId="0" fontId="3" fillId="0" borderId="2" xfId="211" applyFont="1" applyBorder="1" applyAlignment="1">
      <alignment horizontal="center" vertical="center" wrapText="1"/>
    </xf>
    <xf numFmtId="0" fontId="3" fillId="0" borderId="3" xfId="211" applyFont="1" applyBorder="1" applyAlignment="1">
      <alignment horizontal="center" vertical="center" wrapText="1"/>
    </xf>
    <xf numFmtId="0" fontId="3" fillId="0" borderId="4" xfId="211" applyFont="1" applyBorder="1" applyAlignment="1">
      <alignment horizontal="center" vertical="center" wrapText="1"/>
    </xf>
    <xf numFmtId="0" fontId="3" fillId="0" borderId="5" xfId="211" applyFont="1" applyBorder="1" applyAlignment="1">
      <alignment horizontal="center" vertical="center" wrapText="1"/>
    </xf>
    <xf numFmtId="0" fontId="3" fillId="0" borderId="6" xfId="211" applyFont="1" applyBorder="1" applyAlignment="1">
      <alignment horizontal="center" vertical="center" wrapText="1"/>
    </xf>
    <xf numFmtId="0" fontId="3" fillId="0" borderId="7" xfId="211" applyFont="1" applyBorder="1" applyAlignment="1">
      <alignment horizontal="center" vertical="center" wrapText="1"/>
    </xf>
    <xf numFmtId="0" fontId="3" fillId="0" borderId="8" xfId="211" applyFont="1" applyBorder="1" applyAlignment="1">
      <alignment horizontal="center" vertical="center" wrapText="1"/>
    </xf>
    <xf numFmtId="0" fontId="3" fillId="0" borderId="4" xfId="211" applyFont="1" applyBorder="1" applyAlignment="1">
      <alignment vertical="center" wrapText="1"/>
    </xf>
    <xf numFmtId="0" fontId="3" fillId="2" borderId="4" xfId="211" applyFont="1" applyFill="1" applyBorder="1" applyAlignment="1">
      <alignment vertical="center" wrapText="1"/>
    </xf>
    <xf numFmtId="0" fontId="3" fillId="0" borderId="9" xfId="211" applyFont="1" applyBorder="1" applyAlignment="1">
      <alignment horizontal="center" vertical="center" wrapText="1"/>
    </xf>
    <xf numFmtId="0" fontId="3" fillId="0" borderId="1" xfId="211" applyFont="1" applyBorder="1" applyAlignment="1">
      <alignment horizontal="left" vertical="top" wrapText="1"/>
    </xf>
    <xf numFmtId="0" fontId="3" fillId="0" borderId="2" xfId="211" applyFont="1" applyBorder="1" applyAlignment="1">
      <alignment horizontal="left" vertical="top" wrapText="1"/>
    </xf>
    <xf numFmtId="0" fontId="3" fillId="0" borderId="3" xfId="211" applyFont="1" applyBorder="1" applyAlignment="1">
      <alignment horizontal="left" vertical="top" wrapText="1"/>
    </xf>
    <xf numFmtId="0" fontId="3" fillId="0" borderId="1" xfId="211" applyFont="1" applyBorder="1" applyAlignment="1">
      <alignment horizontal="left" vertical="center" wrapText="1"/>
    </xf>
    <xf numFmtId="0" fontId="3" fillId="0" borderId="2" xfId="211" applyFont="1" applyBorder="1" applyAlignment="1">
      <alignment horizontal="left" vertical="center" wrapText="1"/>
    </xf>
    <xf numFmtId="0" fontId="3" fillId="0" borderId="3" xfId="211" applyFont="1" applyBorder="1" applyAlignment="1">
      <alignment horizontal="left" vertical="center" wrapText="1"/>
    </xf>
    <xf numFmtId="0" fontId="3" fillId="0" borderId="10" xfId="211" applyFont="1" applyBorder="1" applyAlignment="1">
      <alignment horizontal="center" vertical="center" wrapText="1"/>
    </xf>
    <xf numFmtId="0" fontId="3" fillId="0" borderId="11" xfId="211" applyFont="1" applyBorder="1" applyAlignment="1">
      <alignment horizontal="center" vertical="center" wrapText="1"/>
    </xf>
    <xf numFmtId="0" fontId="3" fillId="0" borderId="12" xfId="211" applyFont="1" applyBorder="1" applyAlignment="1">
      <alignment horizontal="center" vertical="center" wrapText="1"/>
    </xf>
    <xf numFmtId="0" fontId="3" fillId="0" borderId="13" xfId="21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5" fillId="0" borderId="4" xfId="21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5" fillId="0" borderId="12" xfId="21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3" fontId="0" fillId="2" borderId="4" xfId="15" applyFont="1" applyFill="1" applyBorder="1">
      <alignment vertical="center"/>
    </xf>
    <xf numFmtId="0" fontId="0" fillId="0" borderId="4" xfId="0" applyBorder="1">
      <alignment vertical="center"/>
    </xf>
    <xf numFmtId="0" fontId="0" fillId="0" borderId="4" xfId="0" applyFont="1" applyBorder="1">
      <alignment vertical="center"/>
    </xf>
    <xf numFmtId="0" fontId="0" fillId="3" borderId="4" xfId="0" applyFill="1" applyBorder="1">
      <alignment vertical="center"/>
    </xf>
    <xf numFmtId="43" fontId="0" fillId="3" borderId="4" xfId="15" applyFont="1" applyFill="1" applyBorder="1">
      <alignment vertical="center"/>
    </xf>
    <xf numFmtId="0" fontId="0" fillId="0" borderId="14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43" fontId="0" fillId="0" borderId="4" xfId="15" applyFont="1" applyBorder="1" applyAlignment="1">
      <alignment horizontal="center" vertical="center"/>
    </xf>
    <xf numFmtId="43" fontId="0" fillId="0" borderId="4" xfId="15" applyFont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5" xfId="0" applyFont="1" applyFill="1" applyBorder="1">
      <alignment vertical="center"/>
    </xf>
    <xf numFmtId="0" fontId="0" fillId="0" borderId="0" xfId="0" applyFont="1" applyFill="1" applyBorder="1">
      <alignment vertical="center"/>
    </xf>
    <xf numFmtId="49" fontId="2" fillId="3" borderId="0" xfId="0" applyNumberFormat="1" applyFont="1" applyFill="1" applyAlignment="1">
      <alignment horizontal="center" vertical="center"/>
    </xf>
    <xf numFmtId="49" fontId="6" fillId="3" borderId="1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49" fontId="7" fillId="3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3" fontId="3" fillId="2" borderId="1" xfId="0" applyNumberFormat="1" applyFont="1" applyFill="1" applyBorder="1" applyAlignment="1">
      <alignment horizontal="right" vertical="center"/>
    </xf>
    <xf numFmtId="180" fontId="3" fillId="3" borderId="1" xfId="0" applyNumberFormat="1" applyFont="1" applyFill="1" applyBorder="1" applyAlignment="1">
      <alignment horizontal="right"/>
    </xf>
    <xf numFmtId="181" fontId="3" fillId="3" borderId="1" xfId="0" applyNumberFormat="1" applyFont="1" applyFill="1" applyBorder="1" applyAlignment="1">
      <alignment horizontal="right"/>
    </xf>
    <xf numFmtId="49" fontId="3" fillId="3" borderId="14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3" fontId="3" fillId="2" borderId="4" xfId="0" applyNumberFormat="1" applyFont="1" applyFill="1" applyBorder="1" applyAlignment="1">
      <alignment horizontal="right" vertical="center"/>
    </xf>
    <xf numFmtId="181" fontId="3" fillId="3" borderId="4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0" fillId="0" borderId="14" xfId="0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43" fontId="0" fillId="2" borderId="4" xfId="0" applyNumberFormat="1" applyFill="1" applyBorder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49" fontId="0" fillId="3" borderId="4" xfId="0" applyNumberFormat="1" applyFon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49" fontId="0" fillId="3" borderId="3" xfId="0" applyNumberFormat="1" applyFont="1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2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3" fontId="11" fillId="2" borderId="4" xfId="15" applyFont="1" applyFill="1" applyBorder="1" applyAlignment="1">
      <alignment vertical="center"/>
    </xf>
    <xf numFmtId="0" fontId="12" fillId="0" borderId="0" xfId="221" applyFont="1">
      <alignment vertical="center"/>
    </xf>
    <xf numFmtId="0" fontId="0" fillId="0" borderId="0" xfId="221" applyAlignment="1">
      <alignment vertical="center"/>
    </xf>
    <xf numFmtId="0" fontId="0" fillId="0" borderId="0" xfId="221">
      <alignment vertical="center"/>
    </xf>
    <xf numFmtId="0" fontId="2" fillId="0" borderId="0" xfId="221" applyFont="1" applyAlignment="1">
      <alignment horizontal="center" vertical="center"/>
    </xf>
    <xf numFmtId="0" fontId="6" fillId="0" borderId="14" xfId="221" applyFont="1" applyBorder="1" applyAlignment="1">
      <alignment horizontal="right" vertical="center"/>
    </xf>
    <xf numFmtId="0" fontId="6" fillId="0" borderId="14" xfId="221" applyFont="1" applyBorder="1" applyAlignment="1">
      <alignment horizontal="left" vertical="center"/>
    </xf>
    <xf numFmtId="0" fontId="6" fillId="0" borderId="14" xfId="221" applyFont="1" applyBorder="1" applyAlignment="1">
      <alignment vertical="center"/>
    </xf>
    <xf numFmtId="0" fontId="3" fillId="0" borderId="12" xfId="221" applyFont="1" applyBorder="1" applyAlignment="1">
      <alignment vertical="center" wrapText="1"/>
    </xf>
    <xf numFmtId="0" fontId="3" fillId="0" borderId="12" xfId="221" applyFont="1" applyBorder="1" applyAlignment="1">
      <alignment horizontal="center" vertical="center" wrapText="1"/>
    </xf>
    <xf numFmtId="0" fontId="13" fillId="0" borderId="12" xfId="221" applyFont="1" applyBorder="1" applyAlignment="1">
      <alignment horizontal="center" vertical="center" wrapText="1"/>
    </xf>
    <xf numFmtId="0" fontId="13" fillId="0" borderId="4" xfId="221" applyFont="1" applyBorder="1" applyAlignment="1">
      <alignment horizontal="center" vertical="center" wrapText="1"/>
    </xf>
    <xf numFmtId="0" fontId="3" fillId="0" borderId="9" xfId="221" applyFont="1" applyBorder="1" applyAlignment="1">
      <alignment vertical="center" wrapText="1"/>
    </xf>
    <xf numFmtId="0" fontId="3" fillId="0" borderId="9" xfId="221" applyFont="1" applyBorder="1" applyAlignment="1">
      <alignment horizontal="center" vertical="center" wrapText="1"/>
    </xf>
    <xf numFmtId="0" fontId="13" fillId="0" borderId="9" xfId="221" applyFont="1" applyBorder="1" applyAlignment="1">
      <alignment horizontal="center" vertical="center" wrapText="1"/>
    </xf>
    <xf numFmtId="0" fontId="14" fillId="0" borderId="4" xfId="221" applyFont="1" applyBorder="1" applyAlignment="1">
      <alignment horizontal="center" vertical="center" wrapText="1"/>
    </xf>
    <xf numFmtId="0" fontId="15" fillId="0" borderId="4" xfId="221" applyFont="1" applyBorder="1" applyAlignment="1">
      <alignment horizontal="center" vertical="center" wrapText="1"/>
    </xf>
    <xf numFmtId="182" fontId="12" fillId="0" borderId="4" xfId="270" applyNumberFormat="1" applyFont="1" applyBorder="1" applyAlignment="1">
      <alignment horizontal="center" vertical="center" wrapText="1"/>
    </xf>
    <xf numFmtId="182" fontId="14" fillId="2" borderId="4" xfId="270" applyNumberFormat="1" applyFont="1" applyFill="1" applyBorder="1" applyAlignment="1">
      <alignment vertical="center" wrapText="1"/>
    </xf>
    <xf numFmtId="182" fontId="11" fillId="0" borderId="4" xfId="270" applyNumberFormat="1" applyFont="1" applyBorder="1" applyAlignment="1">
      <alignment vertical="center" wrapText="1"/>
    </xf>
    <xf numFmtId="49" fontId="0" fillId="3" borderId="5" xfId="248" applyNumberFormat="1" applyFont="1" applyFill="1" applyBorder="1" applyAlignment="1">
      <alignment horizontal="center" vertical="center"/>
    </xf>
    <xf numFmtId="182" fontId="11" fillId="2" borderId="4" xfId="270" applyNumberFormat="1" applyFont="1" applyFill="1" applyBorder="1" applyAlignment="1">
      <alignment vertical="center" wrapText="1"/>
    </xf>
    <xf numFmtId="0" fontId="5" fillId="0" borderId="4" xfId="230" applyNumberFormat="1" applyBorder="1" applyAlignment="1">
      <alignment vertical="center" wrapText="1"/>
    </xf>
    <xf numFmtId="0" fontId="5" fillId="0" borderId="4" xfId="239" applyNumberFormat="1" applyBorder="1" applyAlignment="1">
      <alignment vertical="center" wrapText="1"/>
    </xf>
    <xf numFmtId="182" fontId="11" fillId="0" borderId="4" xfId="15" applyNumberFormat="1" applyFont="1" applyFill="1" applyBorder="1" applyAlignment="1">
      <alignment vertical="center" wrapText="1"/>
    </xf>
    <xf numFmtId="49" fontId="0" fillId="3" borderId="1" xfId="248" applyNumberFormat="1" applyFont="1" applyFill="1" applyBorder="1" applyAlignment="1">
      <alignment horizontal="center" vertical="center"/>
    </xf>
    <xf numFmtId="49" fontId="0" fillId="3" borderId="12" xfId="248" applyNumberFormat="1" applyFont="1" applyFill="1" applyBorder="1" applyAlignment="1">
      <alignment horizontal="center" vertical="center"/>
    </xf>
    <xf numFmtId="49" fontId="0" fillId="3" borderId="4" xfId="248" applyNumberFormat="1" applyFont="1" applyFill="1" applyBorder="1" applyAlignment="1">
      <alignment horizontal="center" vertical="center"/>
    </xf>
    <xf numFmtId="0" fontId="0" fillId="0" borderId="4" xfId="248" applyNumberFormat="1" applyFont="1" applyFill="1" applyBorder="1" applyAlignment="1">
      <alignment horizontal="center" vertical="center"/>
    </xf>
    <xf numFmtId="182" fontId="0" fillId="0" borderId="4" xfId="15" applyNumberFormat="1" applyFont="1" applyFill="1" applyBorder="1" applyAlignment="1">
      <alignment horizontal="center" vertical="center" wrapText="1"/>
    </xf>
    <xf numFmtId="49" fontId="5" fillId="0" borderId="4" xfId="19" applyNumberFormat="1" applyBorder="1" applyAlignment="1">
      <alignment vertical="center" wrapText="1"/>
    </xf>
    <xf numFmtId="0" fontId="5" fillId="0" borderId="4" xfId="242" applyNumberFormat="1" applyBorder="1" applyAlignment="1">
      <alignment vertical="center" wrapText="1"/>
    </xf>
    <xf numFmtId="0" fontId="5" fillId="0" borderId="4" xfId="146" applyNumberFormat="1" applyBorder="1" applyAlignment="1">
      <alignment vertical="center" wrapText="1"/>
    </xf>
    <xf numFmtId="0" fontId="0" fillId="0" borderId="0" xfId="221" applyAlignment="1">
      <alignment horizontal="left" vertical="center"/>
    </xf>
    <xf numFmtId="0" fontId="0" fillId="0" borderId="14" xfId="221" applyFont="1" applyBorder="1" applyAlignment="1">
      <alignment horizontal="left" vertical="center"/>
    </xf>
    <xf numFmtId="0" fontId="0" fillId="0" borderId="0" xfId="221" applyFont="1" applyBorder="1" applyAlignment="1">
      <alignment horizontal="left" vertical="center"/>
    </xf>
    <xf numFmtId="182" fontId="11" fillId="0" borderId="4" xfId="15" applyNumberFormat="1" applyFont="1" applyFill="1" applyBorder="1" applyAlignment="1">
      <alignment vertical="center"/>
    </xf>
    <xf numFmtId="0" fontId="16" fillId="0" borderId="4" xfId="195" applyNumberFormat="1" applyFont="1" applyBorder="1" applyAlignment="1">
      <alignment vertical="center" wrapText="1"/>
    </xf>
    <xf numFmtId="0" fontId="5" fillId="0" borderId="4" xfId="193" applyNumberFormat="1" applyBorder="1" applyAlignment="1">
      <alignment vertical="center" wrapText="1"/>
    </xf>
    <xf numFmtId="0" fontId="5" fillId="0" borderId="4" xfId="197" applyNumberFormat="1" applyBorder="1" applyAlignment="1">
      <alignment vertical="center" wrapText="1"/>
    </xf>
    <xf numFmtId="0" fontId="5" fillId="0" borderId="4" xfId="247" applyNumberFormat="1" applyBorder="1" applyAlignment="1">
      <alignment vertical="center" wrapText="1"/>
    </xf>
    <xf numFmtId="0" fontId="5" fillId="0" borderId="4" xfId="195" applyNumberFormat="1" applyBorder="1" applyAlignment="1">
      <alignment vertical="center" wrapText="1"/>
    </xf>
    <xf numFmtId="0" fontId="13" fillId="0" borderId="1" xfId="221" applyFont="1" applyBorder="1" applyAlignment="1">
      <alignment horizontal="center" vertical="center" wrapText="1"/>
    </xf>
    <xf numFmtId="0" fontId="13" fillId="0" borderId="2" xfId="221" applyFont="1" applyBorder="1" applyAlignment="1">
      <alignment horizontal="center" vertical="center" wrapText="1"/>
    </xf>
    <xf numFmtId="0" fontId="13" fillId="0" borderId="3" xfId="221" applyFont="1" applyBorder="1" applyAlignment="1">
      <alignment horizontal="center" vertical="center" wrapText="1"/>
    </xf>
    <xf numFmtId="0" fontId="14" fillId="0" borderId="12" xfId="221" applyFont="1" applyBorder="1" applyAlignment="1">
      <alignment horizontal="center" vertical="center" wrapText="1"/>
    </xf>
    <xf numFmtId="0" fontId="14" fillId="0" borderId="9" xfId="221" applyFont="1" applyBorder="1" applyAlignment="1">
      <alignment horizontal="center" vertical="center" wrapText="1"/>
    </xf>
    <xf numFmtId="182" fontId="14" fillId="5" borderId="4" xfId="270" applyNumberFormat="1" applyFont="1" applyFill="1" applyBorder="1" applyAlignment="1">
      <alignment vertical="center" wrapText="1"/>
    </xf>
    <xf numFmtId="43" fontId="0" fillId="2" borderId="4" xfId="221" applyNumberFormat="1" applyFill="1" applyBorder="1">
      <alignment vertical="center"/>
    </xf>
    <xf numFmtId="0" fontId="0" fillId="0" borderId="1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182" fontId="11" fillId="5" borderId="4" xfId="270" applyNumberFormat="1" applyFont="1" applyFill="1" applyBorder="1" applyAlignment="1">
      <alignment vertical="center" wrapText="1"/>
    </xf>
    <xf numFmtId="0" fontId="0" fillId="0" borderId="14" xfId="221" applyFont="1" applyBorder="1" applyAlignment="1">
      <alignment horizontal="center" vertical="center"/>
    </xf>
    <xf numFmtId="0" fontId="6" fillId="0" borderId="14" xfId="221" applyFont="1" applyBorder="1" applyAlignment="1"/>
    <xf numFmtId="182" fontId="11" fillId="0" borderId="4" xfId="270" applyNumberFormat="1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 wrapText="1"/>
    </xf>
    <xf numFmtId="0" fontId="20" fillId="0" borderId="0" xfId="210" applyFont="1">
      <alignment vertical="center"/>
    </xf>
    <xf numFmtId="0" fontId="5" fillId="0" borderId="0" xfId="210" applyFont="1">
      <alignment vertical="center"/>
    </xf>
    <xf numFmtId="0" fontId="5" fillId="0" borderId="0" xfId="210" applyNumberFormat="1" applyFont="1" applyFill="1" applyBorder="1" applyAlignment="1">
      <alignment vertical="center"/>
    </xf>
    <xf numFmtId="0" fontId="5" fillId="0" borderId="0" xfId="210">
      <alignment vertical="center"/>
    </xf>
    <xf numFmtId="0" fontId="5" fillId="0" borderId="0" xfId="210" applyNumberFormat="1" applyFont="1" applyFill="1" applyBorder="1" applyAlignment="1">
      <alignment horizontal="center" vertical="center"/>
    </xf>
    <xf numFmtId="0" fontId="5" fillId="0" borderId="0" xfId="210" applyAlignment="1">
      <alignment horizontal="right" vertical="center"/>
    </xf>
    <xf numFmtId="49" fontId="5" fillId="0" borderId="0" xfId="210" applyNumberFormat="1" applyFont="1" applyFill="1" applyBorder="1" applyAlignment="1">
      <alignment vertical="center"/>
    </xf>
    <xf numFmtId="0" fontId="21" fillId="0" borderId="0" xfId="210" applyNumberFormat="1" applyFont="1" applyFill="1" applyBorder="1" applyAlignment="1">
      <alignment horizontal="center" vertical="center" wrapText="1"/>
    </xf>
    <xf numFmtId="0" fontId="22" fillId="0" borderId="14" xfId="210" applyFont="1" applyBorder="1" applyAlignment="1">
      <alignment horizontal="right" vertical="center"/>
    </xf>
    <xf numFmtId="0" fontId="22" fillId="0" borderId="14" xfId="210" applyNumberFormat="1" applyFont="1" applyFill="1" applyBorder="1" applyAlignment="1">
      <alignment vertical="center" wrapText="1"/>
    </xf>
    <xf numFmtId="0" fontId="23" fillId="0" borderId="0" xfId="210" applyNumberFormat="1" applyFont="1" applyFill="1" applyBorder="1" applyAlignment="1">
      <alignment horizontal="right" vertical="center" wrapText="1"/>
    </xf>
    <xf numFmtId="0" fontId="23" fillId="0" borderId="0" xfId="210" applyNumberFormat="1" applyFont="1" applyFill="1" applyBorder="1" applyAlignment="1">
      <alignment horizontal="center" vertical="center" wrapText="1"/>
    </xf>
    <xf numFmtId="49" fontId="23" fillId="0" borderId="0" xfId="210" applyNumberFormat="1" applyFont="1" applyFill="1" applyBorder="1" applyAlignment="1">
      <alignment horizontal="center" vertical="center" wrapText="1"/>
    </xf>
    <xf numFmtId="0" fontId="22" fillId="0" borderId="0" xfId="210" applyFont="1">
      <alignment vertical="center"/>
    </xf>
    <xf numFmtId="0" fontId="24" fillId="0" borderId="4" xfId="210" applyNumberFormat="1" applyFont="1" applyFill="1" applyBorder="1" applyAlignment="1">
      <alignment horizontal="center" vertical="center"/>
    </xf>
    <xf numFmtId="0" fontId="24" fillId="0" borderId="12" xfId="210" applyNumberFormat="1" applyFont="1" applyFill="1" applyBorder="1" applyAlignment="1">
      <alignment horizontal="center" vertical="center"/>
    </xf>
    <xf numFmtId="0" fontId="24" fillId="0" borderId="12" xfId="210" applyFont="1" applyBorder="1" applyAlignment="1">
      <alignment horizontal="center" vertical="center" wrapText="1"/>
    </xf>
    <xf numFmtId="0" fontId="24" fillId="0" borderId="4" xfId="210" applyNumberFormat="1" applyFont="1" applyFill="1" applyBorder="1" applyAlignment="1">
      <alignment horizontal="center" vertical="center" wrapText="1"/>
    </xf>
    <xf numFmtId="0" fontId="24" fillId="0" borderId="13" xfId="210" applyNumberFormat="1" applyFont="1" applyFill="1" applyBorder="1" applyAlignment="1">
      <alignment horizontal="center" vertical="center"/>
    </xf>
    <xf numFmtId="0" fontId="24" fillId="0" borderId="13" xfId="210" applyFont="1" applyBorder="1" applyAlignment="1">
      <alignment horizontal="center" vertical="center"/>
    </xf>
    <xf numFmtId="0" fontId="24" fillId="0" borderId="9" xfId="210" applyNumberFormat="1" applyFont="1" applyFill="1" applyBorder="1" applyAlignment="1">
      <alignment horizontal="center" vertical="center"/>
    </xf>
    <xf numFmtId="49" fontId="24" fillId="0" borderId="4" xfId="210" applyNumberFormat="1" applyFont="1" applyFill="1" applyBorder="1" applyAlignment="1">
      <alignment horizontal="center" vertical="center" wrapText="1"/>
    </xf>
    <xf numFmtId="0" fontId="24" fillId="0" borderId="9" xfId="210" applyFont="1" applyBorder="1" applyAlignment="1">
      <alignment horizontal="center" vertical="center"/>
    </xf>
    <xf numFmtId="0" fontId="23" fillId="0" borderId="1" xfId="210" applyNumberFormat="1" applyFont="1" applyFill="1" applyBorder="1" applyAlignment="1">
      <alignment horizontal="center" vertical="center" wrapText="1"/>
    </xf>
    <xf numFmtId="0" fontId="23" fillId="0" borderId="2" xfId="210" applyNumberFormat="1" applyFont="1" applyFill="1" applyBorder="1" applyAlignment="1">
      <alignment horizontal="center" vertical="center" wrapText="1"/>
    </xf>
    <xf numFmtId="0" fontId="23" fillId="0" borderId="3" xfId="210" applyNumberFormat="1" applyFont="1" applyFill="1" applyBorder="1" applyAlignment="1">
      <alignment horizontal="center" vertical="center" wrapText="1"/>
    </xf>
    <xf numFmtId="43" fontId="23" fillId="2" borderId="12" xfId="210" applyNumberFormat="1" applyFont="1" applyFill="1" applyBorder="1" applyAlignment="1">
      <alignment horizontal="right" vertical="center" wrapText="1"/>
    </xf>
    <xf numFmtId="0" fontId="23" fillId="0" borderId="5" xfId="210" applyNumberFormat="1" applyFont="1" applyFill="1" applyBorder="1" applyAlignment="1">
      <alignment horizontal="center" vertical="center" wrapText="1"/>
    </xf>
    <xf numFmtId="0" fontId="23" fillId="0" borderId="15" xfId="210" applyNumberFormat="1" applyFont="1" applyFill="1" applyBorder="1" applyAlignment="1">
      <alignment horizontal="center" vertical="center" wrapText="1"/>
    </xf>
    <xf numFmtId="0" fontId="23" fillId="0" borderId="6" xfId="210" applyNumberFormat="1" applyFont="1" applyFill="1" applyBorder="1" applyAlignment="1">
      <alignment horizontal="center" vertical="center" wrapText="1"/>
    </xf>
    <xf numFmtId="43" fontId="23" fillId="2" borderId="4" xfId="15" applyNumberFormat="1" applyFont="1" applyFill="1" applyBorder="1">
      <alignment vertical="center"/>
    </xf>
    <xf numFmtId="0" fontId="23" fillId="0" borderId="4" xfId="210" applyNumberFormat="1" applyFont="1" applyFill="1" applyBorder="1" applyAlignment="1">
      <alignment horizontal="center" vertical="center" wrapText="1"/>
    </xf>
    <xf numFmtId="0" fontId="23" fillId="0" borderId="4" xfId="210" applyNumberFormat="1" applyFont="1" applyFill="1" applyBorder="1" applyAlignment="1">
      <alignment horizontal="left" vertical="center" shrinkToFit="1"/>
    </xf>
    <xf numFmtId="43" fontId="23" fillId="2" borderId="4" xfId="210" applyNumberFormat="1" applyFont="1" applyFill="1" applyBorder="1" applyAlignment="1">
      <alignment horizontal="right" vertical="center" wrapText="1"/>
    </xf>
    <xf numFmtId="49" fontId="23" fillId="0" borderId="4" xfId="210" applyNumberFormat="1" applyFont="1" applyFill="1" applyBorder="1" applyAlignment="1">
      <alignment horizontal="center" vertical="center" wrapText="1"/>
    </xf>
    <xf numFmtId="0" fontId="23" fillId="0" borderId="4" xfId="210" applyNumberFormat="1" applyFont="1" applyFill="1" applyBorder="1" applyAlignment="1">
      <alignment horizontal="left" vertical="center" wrapText="1"/>
    </xf>
    <xf numFmtId="43" fontId="22" fillId="2" borderId="4" xfId="15" applyNumberFormat="1" applyFont="1" applyFill="1" applyBorder="1" applyAlignment="1">
      <alignment vertical="center" wrapText="1"/>
    </xf>
    <xf numFmtId="0" fontId="22" fillId="0" borderId="12" xfId="210" applyNumberFormat="1" applyFont="1" applyFill="1" applyBorder="1" applyAlignment="1">
      <alignment horizontal="center" vertical="center" wrapText="1"/>
    </xf>
    <xf numFmtId="0" fontId="22" fillId="0" borderId="4" xfId="210" applyNumberFormat="1" applyFont="1" applyFill="1" applyBorder="1" applyAlignment="1">
      <alignment horizontal="center" vertical="center" wrapText="1"/>
    </xf>
    <xf numFmtId="0" fontId="22" fillId="0" borderId="4" xfId="210" applyNumberFormat="1" applyFont="1" applyFill="1" applyBorder="1" applyAlignment="1">
      <alignment horizontal="left" vertical="center" shrinkToFit="1"/>
    </xf>
    <xf numFmtId="43" fontId="22" fillId="2" borderId="4" xfId="15" applyFont="1" applyFill="1" applyBorder="1" applyAlignment="1">
      <alignment horizontal="right" vertical="center" wrapText="1"/>
    </xf>
    <xf numFmtId="49" fontId="22" fillId="0" borderId="4" xfId="210" applyNumberFormat="1" applyFont="1" applyFill="1" applyBorder="1" applyAlignment="1">
      <alignment horizontal="center" vertical="center" wrapText="1"/>
    </xf>
    <xf numFmtId="0" fontId="22" fillId="0" borderId="4" xfId="210" applyNumberFormat="1" applyFont="1" applyFill="1" applyBorder="1" applyAlignment="1">
      <alignment horizontal="left" vertical="center" wrapText="1"/>
    </xf>
    <xf numFmtId="0" fontId="22" fillId="0" borderId="13" xfId="210" applyNumberFormat="1" applyFont="1" applyFill="1" applyBorder="1" applyAlignment="1">
      <alignment horizontal="center" vertical="center" wrapText="1"/>
    </xf>
    <xf numFmtId="43" fontId="22" fillId="2" borderId="4" xfId="210" applyNumberFormat="1" applyFont="1" applyFill="1" applyBorder="1" applyAlignment="1">
      <alignment horizontal="right" vertical="center" wrapText="1"/>
    </xf>
    <xf numFmtId="0" fontId="22" fillId="2" borderId="4" xfId="210" applyNumberFormat="1" applyFont="1" applyFill="1" applyBorder="1" applyAlignment="1">
      <alignment horizontal="right" vertical="center" wrapText="1"/>
    </xf>
    <xf numFmtId="49" fontId="22" fillId="0" borderId="12" xfId="210" applyNumberFormat="1" applyFont="1" applyFill="1" applyBorder="1" applyAlignment="1">
      <alignment horizontal="center" vertical="center" wrapText="1"/>
    </xf>
    <xf numFmtId="0" fontId="22" fillId="0" borderId="13" xfId="210" applyNumberFormat="1" applyFont="1" applyFill="1" applyBorder="1" applyAlignment="1">
      <alignment horizontal="left" vertical="center" shrinkToFit="1"/>
    </xf>
    <xf numFmtId="0" fontId="22" fillId="0" borderId="9" xfId="210" applyNumberFormat="1" applyFont="1" applyFill="1" applyBorder="1" applyAlignment="1">
      <alignment horizontal="center" vertical="center" wrapText="1"/>
    </xf>
    <xf numFmtId="0" fontId="17" fillId="0" borderId="4" xfId="210" applyNumberFormat="1" applyFont="1" applyFill="1" applyBorder="1" applyAlignment="1">
      <alignment horizontal="center" vertical="center" wrapText="1"/>
    </xf>
    <xf numFmtId="0" fontId="17" fillId="0" borderId="4" xfId="210" applyNumberFormat="1" applyFont="1" applyFill="1" applyBorder="1" applyAlignment="1">
      <alignment horizontal="left" vertical="center" shrinkToFit="1"/>
    </xf>
    <xf numFmtId="49" fontId="17" fillId="0" borderId="4" xfId="210" applyNumberFormat="1" applyFont="1" applyFill="1" applyBorder="1" applyAlignment="1">
      <alignment horizontal="center" vertical="center" wrapText="1"/>
    </xf>
    <xf numFmtId="0" fontId="17" fillId="0" borderId="4" xfId="210" applyNumberFormat="1" applyFont="1" applyFill="1" applyBorder="1" applyAlignment="1">
      <alignment horizontal="left" vertical="center" wrapText="1"/>
    </xf>
    <xf numFmtId="0" fontId="23" fillId="0" borderId="12" xfId="210" applyNumberFormat="1" applyFont="1" applyFill="1" applyBorder="1" applyAlignment="1">
      <alignment horizontal="center" vertical="center" wrapText="1"/>
    </xf>
    <xf numFmtId="0" fontId="22" fillId="0" borderId="12" xfId="210" applyNumberFormat="1" applyFont="1" applyFill="1" applyBorder="1" applyAlignment="1">
      <alignment horizontal="left" vertical="center" shrinkToFit="1"/>
    </xf>
    <xf numFmtId="43" fontId="22" fillId="2" borderId="12" xfId="210" applyNumberFormat="1" applyFont="1" applyFill="1" applyBorder="1" applyAlignment="1">
      <alignment horizontal="right" vertical="center" wrapText="1"/>
    </xf>
    <xf numFmtId="0" fontId="23" fillId="0" borderId="13" xfId="210" applyNumberFormat="1" applyFont="1" applyFill="1" applyBorder="1" applyAlignment="1">
      <alignment horizontal="center" vertical="center" wrapText="1"/>
    </xf>
    <xf numFmtId="49" fontId="22" fillId="0" borderId="13" xfId="210" applyNumberFormat="1" applyFont="1" applyFill="1" applyBorder="1" applyAlignment="1">
      <alignment horizontal="center" vertical="center" wrapText="1"/>
    </xf>
    <xf numFmtId="0" fontId="22" fillId="2" borderId="13" xfId="210" applyNumberFormat="1" applyFont="1" applyFill="1" applyBorder="1" applyAlignment="1">
      <alignment horizontal="right" vertical="center" wrapText="1"/>
    </xf>
    <xf numFmtId="49" fontId="22" fillId="0" borderId="9" xfId="210" applyNumberFormat="1" applyFont="1" applyFill="1" applyBorder="1" applyAlignment="1">
      <alignment horizontal="center" vertical="center" wrapText="1"/>
    </xf>
    <xf numFmtId="0" fontId="22" fillId="0" borderId="9" xfId="210" applyNumberFormat="1" applyFont="1" applyFill="1" applyBorder="1" applyAlignment="1">
      <alignment horizontal="left" vertical="center" shrinkToFit="1"/>
    </xf>
    <xf numFmtId="0" fontId="22" fillId="2" borderId="9" xfId="210" applyNumberFormat="1" applyFont="1" applyFill="1" applyBorder="1" applyAlignment="1">
      <alignment horizontal="right" vertical="center" wrapText="1"/>
    </xf>
    <xf numFmtId="0" fontId="23" fillId="0" borderId="9" xfId="210" applyNumberFormat="1" applyFont="1" applyFill="1" applyBorder="1" applyAlignment="1">
      <alignment horizontal="center" vertical="center" wrapText="1"/>
    </xf>
    <xf numFmtId="0" fontId="22" fillId="0" borderId="4" xfId="210" applyNumberFormat="1" applyFont="1" applyFill="1" applyBorder="1" applyAlignment="1">
      <alignment vertical="center" wrapText="1"/>
    </xf>
    <xf numFmtId="43" fontId="17" fillId="2" borderId="4" xfId="210" applyNumberFormat="1" applyFont="1" applyFill="1" applyBorder="1" applyAlignment="1">
      <alignment horizontal="right" vertical="center" wrapText="1"/>
    </xf>
    <xf numFmtId="0" fontId="22" fillId="0" borderId="0" xfId="210" applyFont="1" applyAlignment="1">
      <alignment horizontal="right" vertical="center"/>
    </xf>
    <xf numFmtId="49" fontId="9" fillId="3" borderId="12" xfId="0" applyNumberFormat="1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43" fontId="23" fillId="5" borderId="4" xfId="15" applyNumberFormat="1" applyFont="1" applyFill="1" applyBorder="1">
      <alignment vertical="center"/>
    </xf>
    <xf numFmtId="43" fontId="22" fillId="0" borderId="4" xfId="210" applyNumberFormat="1" applyFont="1" applyFill="1" applyBorder="1" applyAlignment="1">
      <alignment vertical="center"/>
    </xf>
    <xf numFmtId="43" fontId="5" fillId="0" borderId="4" xfId="15" applyFont="1" applyFill="1" applyBorder="1" applyAlignment="1">
      <alignment vertical="center"/>
    </xf>
    <xf numFmtId="49" fontId="23" fillId="0" borderId="4" xfId="210" applyNumberFormat="1" applyFont="1" applyFill="1" applyBorder="1" applyAlignment="1">
      <alignment horizontal="left" vertical="center" wrapText="1"/>
    </xf>
    <xf numFmtId="0" fontId="23" fillId="2" borderId="17" xfId="210" applyNumberFormat="1" applyFont="1" applyFill="1" applyBorder="1" applyAlignment="1">
      <alignment horizontal="right" vertical="center" wrapText="1"/>
    </xf>
    <xf numFmtId="49" fontId="22" fillId="0" borderId="4" xfId="210" applyNumberFormat="1" applyFont="1" applyFill="1" applyBorder="1" applyAlignment="1">
      <alignment vertical="center" wrapText="1"/>
    </xf>
    <xf numFmtId="0" fontId="22" fillId="2" borderId="17" xfId="210" applyNumberFormat="1" applyFont="1" applyFill="1" applyBorder="1" applyAlignment="1">
      <alignment horizontal="right" vertical="center" wrapText="1"/>
    </xf>
    <xf numFmtId="43" fontId="22" fillId="2" borderId="12" xfId="210" applyNumberFormat="1" applyFont="1" applyFill="1" applyBorder="1" applyAlignment="1">
      <alignment horizontal="center" vertical="center" wrapText="1"/>
    </xf>
    <xf numFmtId="0" fontId="22" fillId="2" borderId="13" xfId="210" applyNumberFormat="1" applyFont="1" applyFill="1" applyBorder="1" applyAlignment="1">
      <alignment horizontal="center" vertical="center" wrapText="1"/>
    </xf>
    <xf numFmtId="0" fontId="22" fillId="2" borderId="9" xfId="210" applyNumberFormat="1" applyFont="1" applyFill="1" applyBorder="1" applyAlignment="1">
      <alignment horizontal="center" vertical="center" wrapText="1"/>
    </xf>
    <xf numFmtId="0" fontId="22" fillId="0" borderId="4" xfId="210" applyNumberFormat="1" applyFont="1" applyFill="1" applyBorder="1" applyAlignment="1">
      <alignment vertical="center" shrinkToFit="1"/>
    </xf>
    <xf numFmtId="0" fontId="5" fillId="0" borderId="0" xfId="21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0" fillId="0" borderId="9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82" fontId="0" fillId="5" borderId="4" xfId="15" applyNumberFormat="1" applyFont="1" applyFill="1" applyBorder="1">
      <alignment vertical="center"/>
    </xf>
    <xf numFmtId="49" fontId="0" fillId="0" borderId="18" xfId="0" applyNumberFormat="1" applyBorder="1" applyAlignment="1">
      <alignment vertical="center" wrapText="1"/>
    </xf>
    <xf numFmtId="182" fontId="0" fillId="0" borderId="4" xfId="15" applyNumberFormat="1" applyFont="1" applyBorder="1">
      <alignment vertical="center"/>
    </xf>
    <xf numFmtId="0" fontId="0" fillId="0" borderId="2" xfId="0" applyBorder="1" applyAlignment="1">
      <alignment horizontal="center" vertical="center"/>
    </xf>
    <xf numFmtId="182" fontId="3" fillId="5" borderId="4" xfId="15" applyNumberFormat="1" applyFont="1" applyFill="1" applyBorder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182" fontId="0" fillId="0" borderId="0" xfId="15" applyNumberFormat="1" applyFont="1">
      <alignment vertical="center"/>
    </xf>
    <xf numFmtId="182" fontId="0" fillId="5" borderId="0" xfId="15" applyNumberFormat="1" applyFont="1" applyFill="1">
      <alignment vertical="center"/>
    </xf>
    <xf numFmtId="0" fontId="25" fillId="0" borderId="0" xfId="0" applyFont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 wrapText="1"/>
    </xf>
    <xf numFmtId="0" fontId="26" fillId="0" borderId="0" xfId="0" applyFont="1" applyAlignment="1">
      <alignment horizontal="center" vertical="center"/>
    </xf>
    <xf numFmtId="0" fontId="6" fillId="0" borderId="0" xfId="0" applyFont="1" applyBorder="1" applyAlignment="1"/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7" fillId="0" borderId="4" xfId="0" applyFont="1" applyBorder="1" applyAlignment="1">
      <alignment horizontal="center" vertical="center" wrapText="1"/>
    </xf>
    <xf numFmtId="43" fontId="3" fillId="0" borderId="4" xfId="15" applyFont="1" applyBorder="1" applyAlignment="1">
      <alignment vertical="center" wrapText="1"/>
    </xf>
    <xf numFmtId="49" fontId="6" fillId="0" borderId="4" xfId="0" applyNumberFormat="1" applyFont="1" applyBorder="1" applyAlignment="1">
      <alignment vertical="center" wrapText="1"/>
    </xf>
    <xf numFmtId="0" fontId="6" fillId="0" borderId="14" xfId="0" applyFont="1" applyBorder="1" applyAlignment="1">
      <alignment horizontal="right"/>
    </xf>
    <xf numFmtId="0" fontId="6" fillId="0" borderId="14" xfId="0" applyFont="1" applyBorder="1" applyAlignment="1"/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3" fontId="3" fillId="5" borderId="4" xfId="15" applyFont="1" applyFill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43" fontId="3" fillId="3" borderId="12" xfId="15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left" vertical="center" wrapText="1"/>
    </xf>
    <xf numFmtId="43" fontId="3" fillId="3" borderId="13" xfId="15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left" vertical="center" wrapText="1" indent="1"/>
    </xf>
    <xf numFmtId="43" fontId="3" fillId="3" borderId="9" xfId="15" applyFont="1" applyFill="1" applyBorder="1" applyAlignment="1">
      <alignment horizontal="center" vertical="center" wrapText="1"/>
    </xf>
    <xf numFmtId="43" fontId="3" fillId="0" borderId="12" xfId="15" applyFont="1" applyBorder="1" applyAlignment="1">
      <alignment horizontal="center" vertical="center" wrapText="1"/>
    </xf>
    <xf numFmtId="43" fontId="3" fillId="0" borderId="13" xfId="15" applyFont="1" applyBorder="1" applyAlignment="1">
      <alignment horizontal="center" vertical="center" wrapText="1"/>
    </xf>
    <xf numFmtId="43" fontId="3" fillId="0" borderId="9" xfId="15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 wrapText="1" inden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 wrapText="1"/>
    </xf>
    <xf numFmtId="43" fontId="6" fillId="2" borderId="4" xfId="15" applyFont="1" applyFill="1" applyBorder="1" applyAlignment="1">
      <alignment horizontal="right" vertical="center"/>
    </xf>
    <xf numFmtId="0" fontId="6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 indent="1"/>
    </xf>
    <xf numFmtId="0" fontId="6" fillId="0" borderId="4" xfId="0" applyFont="1" applyBorder="1" applyAlignment="1" applyProtection="1">
      <alignment horizontal="right" vertical="center"/>
      <protection locked="0"/>
    </xf>
    <xf numFmtId="43" fontId="6" fillId="5" borderId="4" xfId="15" applyFont="1" applyFill="1" applyBorder="1" applyAlignment="1">
      <alignment horizontal="right" vertical="center"/>
    </xf>
    <xf numFmtId="0" fontId="0" fillId="0" borderId="4" xfId="0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>
      <alignment horizontal="left" vertical="center" wrapText="1" indent="1"/>
    </xf>
    <xf numFmtId="43" fontId="6" fillId="2" borderId="4" xfId="15" applyFont="1" applyFill="1" applyBorder="1" applyAlignment="1">
      <alignment horizontal="right" vertical="center" wrapText="1"/>
    </xf>
    <xf numFmtId="43" fontId="6" fillId="0" borderId="17" xfId="15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 indent="3"/>
    </xf>
    <xf numFmtId="43" fontId="6" fillId="5" borderId="4" xfId="15" applyFont="1" applyFill="1" applyBorder="1" applyAlignment="1">
      <alignment horizontal="right" vertical="center" wrapText="1"/>
    </xf>
    <xf numFmtId="0" fontId="0" fillId="0" borderId="4" xfId="0" applyFont="1" applyBorder="1" applyAlignment="1" applyProtection="1">
      <alignment horizontal="center" vertical="center" wrapText="1"/>
      <protection locked="0"/>
    </xf>
    <xf numFmtId="43" fontId="6" fillId="0" borderId="4" xfId="15" applyFont="1" applyBorder="1" applyAlignment="1" applyProtection="1">
      <alignment horizontal="right" vertical="center" wrapText="1"/>
      <protection locked="0"/>
    </xf>
    <xf numFmtId="43" fontId="6" fillId="0" borderId="9" xfId="15" applyFont="1" applyBorder="1" applyAlignment="1" applyProtection="1">
      <alignment horizontal="right" vertical="center" wrapText="1"/>
      <protection locked="0"/>
    </xf>
    <xf numFmtId="0" fontId="27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 indent="2"/>
    </xf>
    <xf numFmtId="0" fontId="0" fillId="0" borderId="4" xfId="0" applyFont="1" applyBorder="1" applyAlignment="1">
      <alignment vertical="center" wrapText="1"/>
    </xf>
    <xf numFmtId="43" fontId="6" fillId="0" borderId="17" xfId="15" applyFont="1" applyBorder="1" applyAlignment="1">
      <alignment horizontal="right" vertical="center" wrapText="1"/>
    </xf>
    <xf numFmtId="0" fontId="0" fillId="0" borderId="4" xfId="0" applyFont="1" applyBorder="1" applyAlignment="1" applyProtection="1">
      <alignment horizontal="left" vertical="center" wrapText="1" indent="1"/>
      <protection locked="0"/>
    </xf>
    <xf numFmtId="0" fontId="0" fillId="0" borderId="1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6" fillId="0" borderId="4" xfId="0" applyFont="1" applyBorder="1" applyAlignment="1" applyProtection="1">
      <alignment horizontal="right" vertical="center" wrapText="1"/>
      <protection locked="0"/>
    </xf>
    <xf numFmtId="0" fontId="6" fillId="0" borderId="9" xfId="0" applyFont="1" applyBorder="1" applyAlignment="1" applyProtection="1">
      <alignment horizontal="right" vertical="center" wrapText="1"/>
      <protection locked="0"/>
    </xf>
    <xf numFmtId="0" fontId="26" fillId="0" borderId="0" xfId="0" applyFont="1" applyAlignment="1" applyProtection="1">
      <alignment horizontal="center" vertical="center"/>
    </xf>
    <xf numFmtId="0" fontId="0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43" fontId="0" fillId="2" borderId="4" xfId="0" applyNumberFormat="1" applyFill="1" applyBorder="1" applyProtection="1">
      <alignment vertical="center"/>
    </xf>
    <xf numFmtId="43" fontId="0" fillId="5" borderId="4" xfId="0" applyNumberFormat="1" applyFill="1" applyBorder="1" applyProtection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Protection="1">
      <alignment vertical="center"/>
    </xf>
    <xf numFmtId="0" fontId="0" fillId="0" borderId="4" xfId="0" applyBorder="1" applyAlignment="1" applyProtection="1">
      <alignment horizontal="left" vertical="center" indent="1"/>
    </xf>
    <xf numFmtId="0" fontId="0" fillId="0" borderId="4" xfId="0" applyFont="1" applyBorder="1" applyAlignment="1" applyProtection="1">
      <alignment horizontal="left" vertical="center" indent="1"/>
    </xf>
    <xf numFmtId="0" fontId="0" fillId="0" borderId="4" xfId="0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29" fillId="0" borderId="14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43" fontId="0" fillId="2" borderId="4" xfId="0" applyNumberForma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3" fontId="3" fillId="2" borderId="4" xfId="15" applyFont="1" applyFill="1" applyBorder="1" applyAlignment="1">
      <alignment horizontal="right" vertical="center"/>
    </xf>
    <xf numFmtId="180" fontId="6" fillId="0" borderId="1" xfId="0" applyNumberFormat="1" applyFont="1" applyFill="1" applyBorder="1" applyAlignment="1">
      <alignment horizontal="left" vertical="center" wrapText="1"/>
    </xf>
    <xf numFmtId="180" fontId="6" fillId="0" borderId="3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43" fontId="3" fillId="3" borderId="4" xfId="15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protection locked="0"/>
    </xf>
    <xf numFmtId="49" fontId="26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28" fillId="0" borderId="14" xfId="0" applyFont="1" applyBorder="1" applyAlignment="1" applyProtection="1">
      <alignment horizontal="left" vertical="center" wrapText="1"/>
    </xf>
    <xf numFmtId="0" fontId="6" fillId="0" borderId="0" xfId="0" applyFont="1" applyProtection="1">
      <alignment vertical="center"/>
    </xf>
    <xf numFmtId="0" fontId="6" fillId="0" borderId="0" xfId="0" applyFont="1">
      <alignment vertical="center"/>
    </xf>
    <xf numFmtId="0" fontId="0" fillId="0" borderId="14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57" fontId="6" fillId="0" borderId="4" xfId="0" applyNumberFormat="1" applyFont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shrinkToFit="1"/>
    </xf>
    <xf numFmtId="0" fontId="6" fillId="0" borderId="3" xfId="0" applyFont="1" applyBorder="1" applyAlignment="1" applyProtection="1">
      <alignment horizontal="left" vertical="center" shrinkToFit="1"/>
    </xf>
    <xf numFmtId="182" fontId="6" fillId="2" borderId="4" xfId="15" applyNumberFormat="1" applyFont="1" applyFill="1" applyBorder="1" applyAlignment="1" applyProtection="1">
      <alignment horizontal="center" vertical="center" wrapText="1"/>
    </xf>
    <xf numFmtId="182" fontId="6" fillId="2" borderId="4" xfId="15" applyNumberFormat="1" applyFont="1" applyFill="1" applyBorder="1" applyAlignment="1" applyProtection="1">
      <alignment vertical="center"/>
    </xf>
    <xf numFmtId="0" fontId="0" fillId="0" borderId="4" xfId="0" applyBorder="1" applyAlignment="1" applyProtection="1">
      <alignment horizontal="left" vertical="center" wrapText="1"/>
      <protection locked="0"/>
    </xf>
    <xf numFmtId="182" fontId="6" fillId="0" borderId="4" xfId="15" applyNumberFormat="1" applyFont="1" applyBorder="1" applyProtection="1">
      <alignment vertical="center"/>
      <protection locked="0"/>
    </xf>
    <xf numFmtId="0" fontId="0" fillId="0" borderId="4" xfId="0" applyFont="1" applyBorder="1" applyAlignment="1" applyProtection="1">
      <alignment horizontal="left" vertical="center" shrinkToFit="1"/>
      <protection locked="0"/>
    </xf>
    <xf numFmtId="182" fontId="6" fillId="2" borderId="4" xfId="15" applyNumberFormat="1" applyFont="1" applyFill="1" applyBorder="1" applyProtection="1">
      <alignment vertical="center"/>
    </xf>
    <xf numFmtId="182" fontId="6" fillId="0" borderId="4" xfId="15" applyNumberFormat="1" applyFont="1" applyBorder="1" applyProtection="1">
      <alignment vertical="center"/>
    </xf>
    <xf numFmtId="0" fontId="6" fillId="0" borderId="4" xfId="0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182" fontId="0" fillId="0" borderId="4" xfId="15" applyNumberFormat="1" applyFont="1" applyBorder="1" applyProtection="1">
      <alignment vertical="center"/>
      <protection locked="0"/>
    </xf>
    <xf numFmtId="0" fontId="0" fillId="0" borderId="4" xfId="0" applyBorder="1" applyAlignment="1">
      <alignment horizontal="left" vertical="center" wrapText="1"/>
    </xf>
    <xf numFmtId="0" fontId="0" fillId="0" borderId="10" xfId="0" applyBorder="1">
      <alignment vertical="center"/>
    </xf>
    <xf numFmtId="0" fontId="6" fillId="0" borderId="4" xfId="0" applyFont="1" applyBorder="1" applyAlignment="1" applyProtection="1">
      <alignment vertical="center" shrinkToFit="1"/>
    </xf>
    <xf numFmtId="0" fontId="6" fillId="0" borderId="10" xfId="0" applyFont="1" applyBorder="1" applyAlignment="1" applyProtection="1">
      <alignment vertical="center" shrinkToFit="1"/>
    </xf>
    <xf numFmtId="182" fontId="6" fillId="0" borderId="4" xfId="15" applyNumberFormat="1" applyFont="1" applyFill="1" applyBorder="1" applyAlignment="1" applyProtection="1">
      <alignment vertical="center" wrapText="1"/>
      <protection locked="0"/>
    </xf>
    <xf numFmtId="0" fontId="30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14" fontId="31" fillId="0" borderId="0" xfId="0" applyNumberFormat="1" applyFont="1" applyAlignment="1">
      <alignment horizontal="left" vertical="center"/>
    </xf>
    <xf numFmtId="0" fontId="32" fillId="0" borderId="0" xfId="0" applyFont="1">
      <alignment vertical="center"/>
    </xf>
    <xf numFmtId="0" fontId="22" fillId="0" borderId="4" xfId="210" applyNumberFormat="1" applyFont="1" applyFill="1" applyBorder="1" applyAlignment="1" quotePrefix="1">
      <alignment horizontal="center" vertical="center" wrapText="1"/>
    </xf>
    <xf numFmtId="49" fontId="22" fillId="0" borderId="4" xfId="210" applyNumberFormat="1" applyFont="1" applyFill="1" applyBorder="1" applyAlignment="1" quotePrefix="1">
      <alignment horizontal="center" vertical="center" wrapText="1"/>
    </xf>
  </cellXfs>
  <cellStyles count="298">
    <cellStyle name="常规" xfId="0" builtinId="0"/>
    <cellStyle name="货币[0]" xfId="1" builtinId="7"/>
    <cellStyle name="20% - 强调文字颜色 1 2" xfId="2"/>
    <cellStyle name="20% - 强调文字颜色 3" xfId="3" builtinId="38"/>
    <cellStyle name="输出 3" xfId="4"/>
    <cellStyle name="货币" xfId="5" builtinId="4"/>
    <cellStyle name="常规 44" xfId="6"/>
    <cellStyle name="常规 39" xfId="7"/>
    <cellStyle name="60% - 着色 2" xfId="8"/>
    <cellStyle name="输入" xfId="9" builtinId="20"/>
    <cellStyle name="_2011年上级专项拨付情况表" xfId="10"/>
    <cellStyle name="千位分隔[0]" xfId="11" builtinId="6"/>
    <cellStyle name="40% - 强调文字颜色 3" xfId="12" builtinId="39"/>
    <cellStyle name="计算 2" xfId="13"/>
    <cellStyle name="差" xfId="14" builtinId="27"/>
    <cellStyle name="千位分隔" xfId="15" builtinId="3"/>
    <cellStyle name="60% - 强调文字颜色 3" xfId="16" builtinId="40"/>
    <cellStyle name="超链接" xfId="17" builtinId="8"/>
    <cellStyle name="百分比" xfId="18" builtinId="5"/>
    <cellStyle name="常规 3_港口卫生院2019年新政府预算表(机构改革后4-6)万_2020年部门预算编制草表(2019-10-11)" xfId="19"/>
    <cellStyle name="已访问的超链接" xfId="20" builtinId="9"/>
    <cellStyle name="注释" xfId="21" builtinId="10"/>
    <cellStyle name="常规 6" xfId="22"/>
    <cellStyle name="60% - 强调文字颜色 2 3" xfId="23"/>
    <cellStyle name="警告文本" xfId="24" builtinId="11"/>
    <cellStyle name="注释 5" xfId="25"/>
    <cellStyle name="差_9、九江柴新种养专业合作社养殖龙虾、种植蔬菜黄豆" xfId="26"/>
    <cellStyle name="60% - 强调文字颜色 2" xfId="27" builtinId="36"/>
    <cellStyle name="标题 4" xfId="28" builtinId="19"/>
    <cellStyle name="千位分隔 3 2" xfId="29"/>
    <cellStyle name="千位分隔 10" xfId="30"/>
    <cellStyle name="_ET_STYLE_NoName_00_" xfId="31"/>
    <cellStyle name="标题" xfId="32" builtinId="15"/>
    <cellStyle name="常规 5 2" xfId="33"/>
    <cellStyle name="解释性文本" xfId="34" builtinId="53"/>
    <cellStyle name="标题 1" xfId="35" builtinId="16"/>
    <cellStyle name="标题 2" xfId="36" builtinId="17"/>
    <cellStyle name="好_2020年部门预算编制草表(2019-10-11)" xfId="37"/>
    <cellStyle name="60% - 强调文字颜色 1" xfId="38" builtinId="32"/>
    <cellStyle name="标题 3" xfId="39" builtinId="18"/>
    <cellStyle name="好_社保基金预算" xfId="40"/>
    <cellStyle name="60% - 强调文字颜色 4" xfId="41" builtinId="44"/>
    <cellStyle name="输出" xfId="42" builtinId="21"/>
    <cellStyle name="常规 31" xfId="43"/>
    <cellStyle name="常规 26" xfId="44"/>
    <cellStyle name="计算" xfId="45" builtinId="22"/>
    <cellStyle name="40% - 强调文字颜色 4 2" xfId="46"/>
    <cellStyle name="检查单元格" xfId="47" builtinId="23"/>
    <cellStyle name="20% - 强调文字颜色 6" xfId="48" builtinId="50"/>
    <cellStyle name="强调文字颜色 2" xfId="49" builtinId="33"/>
    <cellStyle name="链接单元格" xfId="50" builtinId="24"/>
    <cellStyle name="汇总" xfId="51" builtinId="25"/>
    <cellStyle name="好" xfId="52" builtinId="26"/>
    <cellStyle name="着色 5" xfId="53"/>
    <cellStyle name="20% - 强调文字颜色 3 3" xfId="54"/>
    <cellStyle name="适中" xfId="55" builtinId="28"/>
    <cellStyle name="常规 8 2" xfId="56"/>
    <cellStyle name="20% - 强调文字颜色 5" xfId="57" builtinId="46"/>
    <cellStyle name="强调文字颜色 1" xfId="58" builtinId="29"/>
    <cellStyle name="20% - 强调文字颜色 1" xfId="59" builtinId="30"/>
    <cellStyle name="40% - 强调文字颜色 1" xfId="60" builtinId="31"/>
    <cellStyle name="输出 2" xfId="61"/>
    <cellStyle name="20% - 强调文字颜色 2" xfId="62" builtinId="34"/>
    <cellStyle name="40% - 强调文字颜色 2" xfId="63" builtinId="35"/>
    <cellStyle name="常规 4_港口卫生院2019年新政府预算表(机构改革后4-6)万" xfId="64"/>
    <cellStyle name="强调文字颜色 3" xfId="65" builtinId="37"/>
    <cellStyle name="强调文字颜色 4" xfId="66" builtinId="41"/>
    <cellStyle name="20% - 强调文字颜色 4" xfId="67" builtinId="42"/>
    <cellStyle name="计算 3" xfId="68"/>
    <cellStyle name="20% - 着色 1" xfId="69"/>
    <cellStyle name="40% - 强调文字颜色 4" xfId="70" builtinId="43"/>
    <cellStyle name="强调文字颜色 5" xfId="71" builtinId="45"/>
    <cellStyle name="20% - 着色 2" xfId="72"/>
    <cellStyle name="40% - 强调文字颜色 5" xfId="73" builtinId="47"/>
    <cellStyle name="60% - 强调文字颜色 5" xfId="74" builtinId="48"/>
    <cellStyle name="强调文字颜色 6" xfId="75" builtinId="49"/>
    <cellStyle name="适中 2" xfId="76"/>
    <cellStyle name="20% - 着色 3" xfId="77"/>
    <cellStyle name="40% - 强调文字颜色 6" xfId="78" builtinId="51"/>
    <cellStyle name="60% - 强调文字颜色 6" xfId="79" builtinId="52"/>
    <cellStyle name="千分位[0]_laroux" xfId="80"/>
    <cellStyle name="_九江县2013.3.1" xfId="81"/>
    <cellStyle name="20% - 强调文字颜色 2 3" xfId="82"/>
    <cellStyle name="_九江县2012年指标帐(终)" xfId="83"/>
    <cellStyle name="输入 3" xfId="84"/>
    <cellStyle name="_2011年县级、上级专项" xfId="85"/>
    <cellStyle name="_2012年超收分成拨付表" xfId="86"/>
    <cellStyle name="_2011年县级、上级专项定" xfId="87"/>
    <cellStyle name="20% - 强调文字颜色 1 3" xfId="88"/>
    <cellStyle name="_2011年提前通知部分" xfId="89"/>
    <cellStyle name="_2012年指标帐(九江县)" xfId="90"/>
    <cellStyle name="常规 11" xfId="91"/>
    <cellStyle name="_2012乡镇拨款表" xfId="92"/>
    <cellStyle name="20% - 强调文字颜色 2 2" xfId="93"/>
    <cellStyle name="着色 4" xfId="94"/>
    <cellStyle name="差_社保基金预算" xfId="95"/>
    <cellStyle name="20% - 强调文字颜色 3 2" xfId="96"/>
    <cellStyle name="注释 10" xfId="97"/>
    <cellStyle name="常规 3" xfId="98"/>
    <cellStyle name="20% - 强调文字颜色 4 2" xfId="99"/>
    <cellStyle name="注释 11" xfId="100"/>
    <cellStyle name="常规 4" xfId="101"/>
    <cellStyle name="20% - 强调文字颜色 4 3" xfId="102"/>
    <cellStyle name="20% - 强调文字颜色 5 2" xfId="103"/>
    <cellStyle name="20% - 强调文字颜色 5 3" xfId="104"/>
    <cellStyle name="20% - 强调文字颜色 6 2" xfId="105"/>
    <cellStyle name="好_9、九江柴新种养专业合作社养殖龙虾、种植蔬菜黄豆" xfId="106"/>
    <cellStyle name="20% - 强调文字颜色 6 3" xfId="107"/>
    <cellStyle name="适中 3" xfId="108"/>
    <cellStyle name="20% - 着色 4" xfId="109"/>
    <cellStyle name="着色 1" xfId="110"/>
    <cellStyle name="常规 3 2 2" xfId="111"/>
    <cellStyle name="20% - 着色 5" xfId="112"/>
    <cellStyle name="着色 2" xfId="113"/>
    <cellStyle name="20% - 着色 6" xfId="114"/>
    <cellStyle name="40% - 强调文字颜色 1 2" xfId="115"/>
    <cellStyle name="常规 9 2" xfId="116"/>
    <cellStyle name="40% - 强调文字颜色 1 3" xfId="117"/>
    <cellStyle name="好_九江县2012年指标帐(终)" xfId="118"/>
    <cellStyle name="40% - 强调文字颜色 2 2" xfId="119"/>
    <cellStyle name="40% - 强调文字颜色 2 3" xfId="120"/>
    <cellStyle name="40% - 强调文字颜色 3 2" xfId="121"/>
    <cellStyle name="40% - 强调文字颜色 3 3" xfId="122"/>
    <cellStyle name="40% - 强调文字颜色 4 3" xfId="123"/>
    <cellStyle name="40% - 强调文字颜色 5 2" xfId="124"/>
    <cellStyle name="40% - 强调文字颜色 5 3" xfId="125"/>
    <cellStyle name="40% - 强调文字颜色 6 2" xfId="126"/>
    <cellStyle name="40% - 强调文字颜色 6 3" xfId="127"/>
    <cellStyle name="40% - 着色 1" xfId="128"/>
    <cellStyle name="40% - 着色 2" xfId="129"/>
    <cellStyle name="40% - 着色 3" xfId="130"/>
    <cellStyle name="40% - 着色 4" xfId="131"/>
    <cellStyle name="40% - 着色 5" xfId="132"/>
    <cellStyle name="40% - 着色 6" xfId="133"/>
    <cellStyle name="着色 6" xfId="134"/>
    <cellStyle name="60% - 强调文字颜色 1 2" xfId="135"/>
    <cellStyle name="60% - 强调文字颜色 1 3" xfId="136"/>
    <cellStyle name="常规 5" xfId="137"/>
    <cellStyle name="60% - 强调文字颜色 2 2" xfId="138"/>
    <cellStyle name="60% - 强调文字颜色 3 2" xfId="139"/>
    <cellStyle name="60% - 强调文字颜色 3 3" xfId="140"/>
    <cellStyle name="60% - 强调文字颜色 4 2" xfId="141"/>
    <cellStyle name="差_1、茶厂设备更新" xfId="142"/>
    <cellStyle name="60% - 强调文字颜色 4 3" xfId="143"/>
    <cellStyle name="60% - 强调文字颜色 5 2" xfId="144"/>
    <cellStyle name="60% - 强调文字颜色 5 3" xfId="145"/>
    <cellStyle name="常规 8_2020年部门预算编制草表(2019-10-11)" xfId="146"/>
    <cellStyle name="60% - 强调文字颜色 6 2" xfId="147"/>
    <cellStyle name="60% - 强调文字颜色 6 3" xfId="148"/>
    <cellStyle name="常规 43" xfId="149"/>
    <cellStyle name="常规 38" xfId="150"/>
    <cellStyle name="常规 2 2 3" xfId="151"/>
    <cellStyle name="60% - 着色 1" xfId="152"/>
    <cellStyle name="常规 45" xfId="153"/>
    <cellStyle name="60% - 着色 3" xfId="154"/>
    <cellStyle name="标题 1 2" xfId="155"/>
    <cellStyle name="60% - 着色 4" xfId="156"/>
    <cellStyle name="标题 1 3" xfId="157"/>
    <cellStyle name="60% - 着色 5" xfId="158"/>
    <cellStyle name="60% - 着色 6" xfId="159"/>
    <cellStyle name="ColLevel_0" xfId="160"/>
    <cellStyle name="千位分隔 2 2" xfId="161"/>
    <cellStyle name="gcd" xfId="162"/>
    <cellStyle name="no dec" xfId="163"/>
    <cellStyle name="no dec 2" xfId="164"/>
    <cellStyle name="no dec 3" xfId="165"/>
    <cellStyle name="Normal_APR" xfId="166"/>
    <cellStyle name="RowLevel_0" xfId="167"/>
    <cellStyle name="百分比 2" xfId="168"/>
    <cellStyle name="标题 2 2" xfId="169"/>
    <cellStyle name="标题 2 3" xfId="170"/>
    <cellStyle name="标题 3 2" xfId="171"/>
    <cellStyle name="标题 3 3" xfId="172"/>
    <cellStyle name="千位分隔 3" xfId="173"/>
    <cellStyle name="标题 4 2" xfId="174"/>
    <cellStyle name="千位分隔 4" xfId="175"/>
    <cellStyle name="标题 4 3" xfId="176"/>
    <cellStyle name="好_8、九江金蕾中草药有限公司中草药种" xfId="177"/>
    <cellStyle name="标题 5" xfId="178"/>
    <cellStyle name="标题 6" xfId="179"/>
    <cellStyle name="差 2" xfId="180"/>
    <cellStyle name="差 3" xfId="181"/>
    <cellStyle name="差_2012年指标帐(九江县)" xfId="182"/>
    <cellStyle name="差_2020年部门预算编制草表(2019-10-11)" xfId="183"/>
    <cellStyle name="差_8、九江金蕾中草药有限公司中草药种" xfId="184"/>
    <cellStyle name="差_城门卫生院2019年部门预算编制草表" xfId="185"/>
    <cellStyle name="强调文字颜色 4 3" xfId="186"/>
    <cellStyle name="差_九江县2012年指标帐(终)" xfId="187"/>
    <cellStyle name="差_欠脚下村庄整治" xfId="188"/>
    <cellStyle name="强调文字颜色 2 2" xfId="189"/>
    <cellStyle name="差_政府性基金预算" xfId="190"/>
    <cellStyle name="常规 10" xfId="191"/>
    <cellStyle name="常规 10 2" xfId="192"/>
    <cellStyle name="常规 10_2020年部门预算编制草表(2019-10-11)" xfId="193"/>
    <cellStyle name="常规 11 2" xfId="194"/>
    <cellStyle name="常规 11_2020年部门预算编制草表(2019-10-11)" xfId="195"/>
    <cellStyle name="常规 12" xfId="196"/>
    <cellStyle name="常规 12_2020年部门预算编制草表(2019-10-11)" xfId="197"/>
    <cellStyle name="常规 13" xfId="198"/>
    <cellStyle name="常规 14" xfId="199"/>
    <cellStyle name="常规 20" xfId="200"/>
    <cellStyle name="常规 15" xfId="201"/>
    <cellStyle name="常规 21" xfId="202"/>
    <cellStyle name="常规 16" xfId="203"/>
    <cellStyle name="常规 22" xfId="204"/>
    <cellStyle name="常规 17" xfId="205"/>
    <cellStyle name="常规 23" xfId="206"/>
    <cellStyle name="常规 18" xfId="207"/>
    <cellStyle name="常规 24" xfId="208"/>
    <cellStyle name="常规 19" xfId="209"/>
    <cellStyle name="常规 2" xfId="210"/>
    <cellStyle name="常规 2 2" xfId="211"/>
    <cellStyle name="常规 42" xfId="212"/>
    <cellStyle name="常规 37" xfId="213"/>
    <cellStyle name="常规 2 2 2" xfId="214"/>
    <cellStyle name="常规 2 3" xfId="215"/>
    <cellStyle name="常规 2 4" xfId="216"/>
    <cellStyle name="强调文字颜色 4 2" xfId="217"/>
    <cellStyle name="常规 2 5" xfId="218"/>
    <cellStyle name="常规 2_2017年财政预算报表(财政最后定稿于）" xfId="219"/>
    <cellStyle name="强调文字颜色 6 3" xfId="220"/>
    <cellStyle name="常规 2_港口卫生院2019年新政府预算表(机构改革后4-6)万" xfId="221"/>
    <cellStyle name="常规 30" xfId="222"/>
    <cellStyle name="常规 25" xfId="223"/>
    <cellStyle name="常规 32" xfId="224"/>
    <cellStyle name="常规 27" xfId="225"/>
    <cellStyle name="常规 33" xfId="226"/>
    <cellStyle name="常规 28" xfId="227"/>
    <cellStyle name="常规 34" xfId="228"/>
    <cellStyle name="常规 29" xfId="229"/>
    <cellStyle name="常规 4_港口卫生院2019年新政府预算表(机构改革后4-6)万_2020年部门预算编制草表(2019-10-11)" xfId="230"/>
    <cellStyle name="常规 3 2" xfId="231"/>
    <cellStyle name="常规 3_2017年财政预算报表(财政最后定稿于）" xfId="232"/>
    <cellStyle name="常规 40" xfId="233"/>
    <cellStyle name="常规 35" xfId="234"/>
    <cellStyle name="常规 41" xfId="235"/>
    <cellStyle name="常规 36" xfId="236"/>
    <cellStyle name="常规 4 2" xfId="237"/>
    <cellStyle name="常规 4 2 2" xfId="238"/>
    <cellStyle name="常规 5_2020年部门预算编制草表(2019-10-11)" xfId="239"/>
    <cellStyle name="注释 2" xfId="240"/>
    <cellStyle name="常规 6 2" xfId="241"/>
    <cellStyle name="常规 6_2020年部门预算编制草表(2019-10-11)" xfId="242"/>
    <cellStyle name="常规 7" xfId="243"/>
    <cellStyle name="常规 7 2" xfId="244"/>
    <cellStyle name="常规 8" xfId="245"/>
    <cellStyle name="常规 9" xfId="246"/>
    <cellStyle name="常规 9_2020年部门预算编制草表(2019-10-11)" xfId="247"/>
    <cellStyle name="常规_港口卫生院2019年新政府预算表(机构改革后4-6)万_2020年部门预算编制草表(2019-10-11)" xfId="248"/>
    <cellStyle name="好 2" xfId="249"/>
    <cellStyle name="千位[0]_1" xfId="250"/>
    <cellStyle name="好 3" xfId="251"/>
    <cellStyle name="好_1、茶厂设备更新" xfId="252"/>
    <cellStyle name="未定义 2" xfId="253"/>
    <cellStyle name="好_2012年指标帐(九江县)" xfId="254"/>
    <cellStyle name="好_城门卫生院2019年部门预算编制草表" xfId="255"/>
    <cellStyle name="好_欠脚下村庄整治" xfId="256"/>
    <cellStyle name="好_政府性基金预算" xfId="257"/>
    <cellStyle name="汇总 2" xfId="258"/>
    <cellStyle name="汇总 3" xfId="259"/>
    <cellStyle name="千位分隔 5" xfId="260"/>
    <cellStyle name="检查单元格 2" xfId="261"/>
    <cellStyle name="千位分隔 6" xfId="262"/>
    <cellStyle name="检查单元格 3" xfId="263"/>
    <cellStyle name="解释性文本 2" xfId="264"/>
    <cellStyle name="警告文本 2" xfId="265"/>
    <cellStyle name="链接单元格 2" xfId="266"/>
    <cellStyle name="普通_97-917" xfId="267"/>
    <cellStyle name="千分位_97-917" xfId="268"/>
    <cellStyle name="千位_1" xfId="269"/>
    <cellStyle name="千位分隔 2" xfId="270"/>
    <cellStyle name="千位分隔 2 3" xfId="271"/>
    <cellStyle name="注释 3" xfId="272"/>
    <cellStyle name="千位分隔 3 2 2" xfId="273"/>
    <cellStyle name="千位分隔 5 2" xfId="274"/>
    <cellStyle name="千位分隔 7" xfId="275"/>
    <cellStyle name="千位分隔 8" xfId="276"/>
    <cellStyle name="千位分隔 9" xfId="277"/>
    <cellStyle name="强调文字颜色 1 2" xfId="278"/>
    <cellStyle name="强调文字颜色 1 3" xfId="279"/>
    <cellStyle name="强调文字颜色 2 3" xfId="280"/>
    <cellStyle name="强调文字颜色 3 2" xfId="281"/>
    <cellStyle name="强调文字颜色 3 3" xfId="282"/>
    <cellStyle name="强调文字颜色 5 2" xfId="283"/>
    <cellStyle name="强调文字颜色 5 3" xfId="284"/>
    <cellStyle name="强调文字颜色 6 2" xfId="285"/>
    <cellStyle name="输入 2" xfId="286"/>
    <cellStyle name="未定义" xfId="287"/>
    <cellStyle name="未定义 3" xfId="288"/>
    <cellStyle name="样式 1" xfId="289"/>
    <cellStyle name="样式 1 2" xfId="290"/>
    <cellStyle name="样式 1 3" xfId="291"/>
    <cellStyle name="着色 3" xfId="292"/>
    <cellStyle name="注释 4" xfId="293"/>
    <cellStyle name="注释 6" xfId="294"/>
    <cellStyle name="注释 7" xfId="295"/>
    <cellStyle name="注释 8" xfId="296"/>
    <cellStyle name="注释 9" xfId="29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B5" sqref="B5:G5"/>
    </sheetView>
  </sheetViews>
  <sheetFormatPr defaultColWidth="9" defaultRowHeight="14.25"/>
  <cols>
    <col min="1" max="1" width="27.625" customWidth="1"/>
    <col min="2" max="2" width="22.75" customWidth="1"/>
    <col min="3" max="3" width="14.625" customWidth="1"/>
    <col min="4" max="4" width="7.25" customWidth="1"/>
    <col min="5" max="5" width="6.75" customWidth="1"/>
  </cols>
  <sheetData>
    <row r="1" ht="43.5" customHeight="1"/>
    <row r="2" ht="24" customHeight="1" spans="6:9">
      <c r="F2" s="26"/>
      <c r="G2" s="26"/>
      <c r="H2" s="26"/>
      <c r="I2" s="26"/>
    </row>
    <row r="3" ht="52.5" customHeight="1" spans="1:9">
      <c r="A3" s="383" t="s">
        <v>0</v>
      </c>
      <c r="B3" s="383"/>
      <c r="C3" s="383"/>
      <c r="D3" s="383"/>
      <c r="E3" s="383"/>
      <c r="F3" s="383"/>
      <c r="G3" s="383"/>
      <c r="H3" s="383"/>
      <c r="I3" s="383"/>
    </row>
    <row r="4" ht="99" customHeight="1" spans="1:5">
      <c r="A4" s="384"/>
      <c r="B4" s="384"/>
      <c r="C4" s="384"/>
      <c r="D4" s="384"/>
      <c r="E4" s="384"/>
    </row>
    <row r="5" ht="48.75" customHeight="1" spans="1:9">
      <c r="A5" s="385" t="s">
        <v>1</v>
      </c>
      <c r="B5" s="386" t="s">
        <v>2</v>
      </c>
      <c r="C5" s="386"/>
      <c r="D5" s="386"/>
      <c r="E5" s="386"/>
      <c r="F5" s="386"/>
      <c r="G5" s="386"/>
      <c r="H5" s="387"/>
      <c r="I5" s="387"/>
    </row>
    <row r="6" ht="24" customHeight="1" spans="1:9">
      <c r="A6" s="388"/>
      <c r="B6" s="388"/>
      <c r="C6" s="387"/>
      <c r="D6" s="387"/>
      <c r="E6" s="387"/>
      <c r="F6" s="387"/>
      <c r="G6" s="387"/>
      <c r="H6" s="387"/>
      <c r="I6" s="387"/>
    </row>
    <row r="7" ht="45" customHeight="1" spans="1:9">
      <c r="A7" s="386" t="s">
        <v>3</v>
      </c>
      <c r="B7" s="386"/>
      <c r="C7" s="386"/>
      <c r="D7" s="386"/>
      <c r="E7" s="386"/>
      <c r="F7" s="386"/>
      <c r="G7" s="386"/>
      <c r="H7" s="386"/>
      <c r="I7" s="386"/>
    </row>
    <row r="8" ht="16.5" customHeight="1" spans="1:9">
      <c r="A8" s="389"/>
      <c r="B8" s="389"/>
      <c r="C8" s="389"/>
      <c r="D8" s="389"/>
      <c r="E8" s="389"/>
      <c r="F8" s="387"/>
      <c r="G8" s="387"/>
      <c r="H8" s="387"/>
      <c r="I8" s="387"/>
    </row>
    <row r="9" ht="37.5" customHeight="1" spans="1:9">
      <c r="A9" s="386" t="s">
        <v>4</v>
      </c>
      <c r="B9" s="390">
        <v>44123</v>
      </c>
      <c r="C9" s="386"/>
      <c r="D9" s="386"/>
      <c r="E9" s="386"/>
      <c r="F9" s="386"/>
      <c r="G9" s="386"/>
      <c r="H9" s="386"/>
      <c r="I9" s="386"/>
    </row>
    <row r="10" ht="37.5" customHeight="1" spans="1:9">
      <c r="A10" s="387"/>
      <c r="B10" s="387"/>
      <c r="C10" s="387"/>
      <c r="D10" s="387"/>
      <c r="E10" s="387"/>
      <c r="F10" s="387"/>
      <c r="G10" s="387"/>
      <c r="H10" s="387"/>
      <c r="I10" s="387"/>
    </row>
    <row r="11" ht="22.5" spans="1:9">
      <c r="A11" s="386" t="s">
        <v>5</v>
      </c>
      <c r="B11" s="386"/>
      <c r="C11" s="387"/>
      <c r="D11" s="387"/>
      <c r="E11" s="387"/>
      <c r="F11" s="387"/>
      <c r="G11" s="387"/>
      <c r="H11" s="387"/>
      <c r="I11" s="387"/>
    </row>
    <row r="12" ht="25.5" spans="1:5">
      <c r="A12" s="391"/>
      <c r="B12" s="391"/>
      <c r="C12" s="391"/>
      <c r="D12" s="391"/>
      <c r="E12" s="391"/>
    </row>
    <row r="13" ht="25.5" spans="1:5">
      <c r="A13" s="391"/>
      <c r="B13" s="391"/>
      <c r="C13" s="391"/>
      <c r="D13" s="391"/>
      <c r="E13" s="391"/>
    </row>
    <row r="14" ht="25.5" spans="1:5">
      <c r="A14" s="391"/>
      <c r="B14" s="391"/>
      <c r="C14" s="391"/>
      <c r="D14" s="391"/>
      <c r="E14" s="391"/>
    </row>
  </sheetData>
  <mergeCells count="7">
    <mergeCell ref="F2:I2"/>
    <mergeCell ref="A3:I3"/>
    <mergeCell ref="B5:G5"/>
    <mergeCell ref="A7:I7"/>
    <mergeCell ref="A8:E8"/>
    <mergeCell ref="B9:I9"/>
    <mergeCell ref="A11:B11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D6" sqref="D6:H6 C6:C17 I6:I17"/>
    </sheetView>
  </sheetViews>
  <sheetFormatPr defaultColWidth="9" defaultRowHeight="14.25"/>
  <cols>
    <col min="1" max="1" width="21.5" customWidth="1"/>
    <col min="2" max="2" width="19.875" customWidth="1"/>
    <col min="3" max="3" width="11.75" customWidth="1"/>
  </cols>
  <sheetData>
    <row r="1" ht="48" customHeight="1" spans="1:10">
      <c r="A1" s="250" t="s">
        <v>234</v>
      </c>
      <c r="B1" s="250"/>
      <c r="C1" s="250"/>
      <c r="D1" s="250"/>
      <c r="E1" s="250"/>
      <c r="F1" s="250"/>
      <c r="G1" s="250"/>
      <c r="H1" s="250"/>
      <c r="I1" s="250"/>
      <c r="J1" s="250"/>
    </row>
    <row r="2" ht="24" customHeight="1" spans="1:10">
      <c r="A2" s="238" t="s">
        <v>7</v>
      </c>
      <c r="B2" s="238"/>
      <c r="C2" s="76"/>
      <c r="D2" s="76"/>
      <c r="E2" s="76"/>
      <c r="F2" s="76"/>
      <c r="G2" s="76"/>
      <c r="H2" s="76"/>
      <c r="I2" s="76" t="s">
        <v>66</v>
      </c>
      <c r="J2" s="76"/>
    </row>
    <row r="3" ht="18" customHeight="1" spans="1:10">
      <c r="A3" s="32" t="s">
        <v>235</v>
      </c>
      <c r="B3" s="32" t="s">
        <v>236</v>
      </c>
      <c r="C3" s="32" t="s">
        <v>220</v>
      </c>
      <c r="D3" s="32"/>
      <c r="E3" s="32"/>
      <c r="F3" s="32"/>
      <c r="G3" s="32"/>
      <c r="H3" s="32"/>
      <c r="I3" s="37"/>
      <c r="J3" s="32" t="s">
        <v>13</v>
      </c>
    </row>
    <row r="4" ht="21.75" customHeight="1" spans="1:10">
      <c r="A4" s="32"/>
      <c r="B4" s="32"/>
      <c r="C4" s="32" t="s">
        <v>237</v>
      </c>
      <c r="D4" s="32" t="s">
        <v>238</v>
      </c>
      <c r="E4" s="32" t="s">
        <v>239</v>
      </c>
      <c r="F4" s="32" t="s">
        <v>240</v>
      </c>
      <c r="G4" s="32" t="s">
        <v>241</v>
      </c>
      <c r="H4" s="32"/>
      <c r="I4" s="32"/>
      <c r="J4" s="32"/>
    </row>
    <row r="5" ht="23.25" customHeight="1" spans="1:10">
      <c r="A5" s="32"/>
      <c r="B5" s="32"/>
      <c r="C5" s="32"/>
      <c r="D5" s="32"/>
      <c r="E5" s="32"/>
      <c r="F5" s="32"/>
      <c r="G5" s="37" t="s">
        <v>242</v>
      </c>
      <c r="H5" s="37" t="s">
        <v>243</v>
      </c>
      <c r="I5" s="251" t="s">
        <v>244</v>
      </c>
      <c r="J5" s="37"/>
    </row>
    <row r="6" ht="34.5" customHeight="1" spans="1:10">
      <c r="A6" s="32" t="s">
        <v>237</v>
      </c>
      <c r="B6" s="32"/>
      <c r="C6" s="49">
        <f t="shared" ref="C6:I6" si="0">SUM(C7:C17)</f>
        <v>0</v>
      </c>
      <c r="D6" s="49">
        <f t="shared" si="0"/>
        <v>0</v>
      </c>
      <c r="E6" s="49">
        <f t="shared" si="0"/>
        <v>0</v>
      </c>
      <c r="F6" s="49">
        <f t="shared" si="0"/>
        <v>0</v>
      </c>
      <c r="G6" s="49">
        <f t="shared" si="0"/>
        <v>0</v>
      </c>
      <c r="H6" s="49">
        <f t="shared" si="0"/>
        <v>0</v>
      </c>
      <c r="I6" s="49">
        <f t="shared" si="0"/>
        <v>0</v>
      </c>
      <c r="J6" s="37"/>
    </row>
    <row r="7" ht="26.25" customHeight="1" spans="1:10">
      <c r="A7" s="37"/>
      <c r="B7" s="37"/>
      <c r="C7" s="49">
        <f t="shared" ref="C7:C17" si="1">SUM(D7:G7)</f>
        <v>0</v>
      </c>
      <c r="D7" s="49"/>
      <c r="E7" s="49"/>
      <c r="F7" s="49"/>
      <c r="G7" s="49"/>
      <c r="H7" s="49"/>
      <c r="I7" s="49">
        <f t="shared" ref="I7:I17" si="2">G7-H7</f>
        <v>0</v>
      </c>
      <c r="J7" s="37"/>
    </row>
    <row r="8" ht="26.25" customHeight="1" spans="1:10">
      <c r="A8" s="37"/>
      <c r="B8" s="37"/>
      <c r="C8" s="49">
        <f t="shared" si="1"/>
        <v>0</v>
      </c>
      <c r="D8" s="49"/>
      <c r="E8" s="49"/>
      <c r="F8" s="49"/>
      <c r="G8" s="49"/>
      <c r="H8" s="49"/>
      <c r="I8" s="49">
        <f t="shared" si="2"/>
        <v>0</v>
      </c>
      <c r="J8" s="37"/>
    </row>
    <row r="9" ht="26.25" customHeight="1" spans="1:10">
      <c r="A9" s="37"/>
      <c r="B9" s="37"/>
      <c r="C9" s="49">
        <f t="shared" si="1"/>
        <v>0</v>
      </c>
      <c r="D9" s="49"/>
      <c r="E9" s="49"/>
      <c r="F9" s="49"/>
      <c r="G9" s="49"/>
      <c r="H9" s="49"/>
      <c r="I9" s="49">
        <f t="shared" si="2"/>
        <v>0</v>
      </c>
      <c r="J9" s="37"/>
    </row>
    <row r="10" ht="26.25" customHeight="1" spans="1:10">
      <c r="A10" s="37"/>
      <c r="B10" s="37"/>
      <c r="C10" s="49">
        <f t="shared" si="1"/>
        <v>0</v>
      </c>
      <c r="D10" s="49"/>
      <c r="E10" s="49"/>
      <c r="F10" s="49"/>
      <c r="G10" s="49"/>
      <c r="H10" s="49"/>
      <c r="I10" s="49">
        <f t="shared" si="2"/>
        <v>0</v>
      </c>
      <c r="J10" s="37"/>
    </row>
    <row r="11" ht="26.25" customHeight="1" spans="1:10">
      <c r="A11" s="37"/>
      <c r="B11" s="37"/>
      <c r="C11" s="49">
        <f t="shared" si="1"/>
        <v>0</v>
      </c>
      <c r="D11" s="49"/>
      <c r="E11" s="49"/>
      <c r="F11" s="49"/>
      <c r="G11" s="49"/>
      <c r="H11" s="49"/>
      <c r="I11" s="49">
        <f t="shared" si="2"/>
        <v>0</v>
      </c>
      <c r="J11" s="37"/>
    </row>
    <row r="12" ht="26.25" customHeight="1" spans="1:10">
      <c r="A12" s="37"/>
      <c r="B12" s="37"/>
      <c r="C12" s="49">
        <f t="shared" si="1"/>
        <v>0</v>
      </c>
      <c r="D12" s="49"/>
      <c r="E12" s="49"/>
      <c r="F12" s="49"/>
      <c r="G12" s="49"/>
      <c r="H12" s="49"/>
      <c r="I12" s="49">
        <f t="shared" si="2"/>
        <v>0</v>
      </c>
      <c r="J12" s="37"/>
    </row>
    <row r="13" ht="26.25" customHeight="1" spans="1:10">
      <c r="A13" s="37"/>
      <c r="B13" s="37"/>
      <c r="C13" s="49">
        <f t="shared" si="1"/>
        <v>0</v>
      </c>
      <c r="D13" s="49"/>
      <c r="E13" s="49"/>
      <c r="F13" s="49"/>
      <c r="G13" s="49"/>
      <c r="H13" s="49"/>
      <c r="I13" s="49">
        <f t="shared" si="2"/>
        <v>0</v>
      </c>
      <c r="J13" s="37"/>
    </row>
    <row r="14" ht="26.25" customHeight="1" spans="1:10">
      <c r="A14" s="37"/>
      <c r="B14" s="37"/>
      <c r="C14" s="49">
        <f t="shared" si="1"/>
        <v>0</v>
      </c>
      <c r="D14" s="49"/>
      <c r="E14" s="49"/>
      <c r="F14" s="49"/>
      <c r="G14" s="49"/>
      <c r="H14" s="49"/>
      <c r="I14" s="49">
        <f t="shared" si="2"/>
        <v>0</v>
      </c>
      <c r="J14" s="37"/>
    </row>
    <row r="15" ht="26.25" customHeight="1" spans="1:10">
      <c r="A15" s="37"/>
      <c r="B15" s="37"/>
      <c r="C15" s="49">
        <f t="shared" si="1"/>
        <v>0</v>
      </c>
      <c r="D15" s="49"/>
      <c r="E15" s="49"/>
      <c r="F15" s="49"/>
      <c r="G15" s="49"/>
      <c r="H15" s="49"/>
      <c r="I15" s="49">
        <f t="shared" si="2"/>
        <v>0</v>
      </c>
      <c r="J15" s="37"/>
    </row>
    <row r="16" ht="26.25" customHeight="1" spans="1:10">
      <c r="A16" s="37"/>
      <c r="B16" s="37"/>
      <c r="C16" s="49">
        <f t="shared" si="1"/>
        <v>0</v>
      </c>
      <c r="D16" s="49"/>
      <c r="E16" s="49"/>
      <c r="F16" s="49"/>
      <c r="G16" s="49"/>
      <c r="H16" s="49"/>
      <c r="I16" s="49">
        <f t="shared" si="2"/>
        <v>0</v>
      </c>
      <c r="J16" s="37"/>
    </row>
    <row r="17" ht="26.25" customHeight="1" spans="1:10">
      <c r="A17" s="37"/>
      <c r="B17" s="37"/>
      <c r="C17" s="49">
        <f t="shared" si="1"/>
        <v>0</v>
      </c>
      <c r="D17" s="49"/>
      <c r="E17" s="49"/>
      <c r="F17" s="49"/>
      <c r="G17" s="49"/>
      <c r="H17" s="49"/>
      <c r="I17" s="49">
        <f t="shared" si="2"/>
        <v>0</v>
      </c>
      <c r="J17" s="37"/>
    </row>
  </sheetData>
  <mergeCells count="13">
    <mergeCell ref="A1:J1"/>
    <mergeCell ref="A2:B2"/>
    <mergeCell ref="I2:J2"/>
    <mergeCell ref="C3:G3"/>
    <mergeCell ref="G4:I4"/>
    <mergeCell ref="A6:B6"/>
    <mergeCell ref="A3:A5"/>
    <mergeCell ref="B3:B5"/>
    <mergeCell ref="C4:C5"/>
    <mergeCell ref="D4:D5"/>
    <mergeCell ref="E4:E5"/>
    <mergeCell ref="F4:F5"/>
    <mergeCell ref="J3:J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E11" sqref="E11"/>
    </sheetView>
  </sheetViews>
  <sheetFormatPr defaultColWidth="9" defaultRowHeight="14.25"/>
  <cols>
    <col min="1" max="1" width="5" customWidth="1"/>
    <col min="2" max="2" width="10" customWidth="1"/>
    <col min="3" max="3" width="9.5" customWidth="1"/>
    <col min="5" max="5" width="10.125" customWidth="1"/>
    <col min="6" max="6" width="9.625" customWidth="1"/>
    <col min="7" max="7" width="9.125" hidden="1" customWidth="1"/>
    <col min="8" max="8" width="10.375" hidden="1" customWidth="1"/>
    <col min="9" max="9" width="0.125" customWidth="1"/>
    <col min="10" max="10" width="11.625" customWidth="1"/>
    <col min="11" max="11" width="9.25" customWidth="1"/>
    <col min="12" max="12" width="13.875" hidden="1" customWidth="1"/>
    <col min="13" max="13" width="9.125" hidden="1" customWidth="1"/>
    <col min="14" max="14" width="9.375" customWidth="1"/>
    <col min="15" max="15" width="9.5" hidden="1" customWidth="1"/>
    <col min="16" max="16" width="8" customWidth="1"/>
    <col min="17" max="17" width="8.5" customWidth="1"/>
    <col min="18" max="18" width="10.125" customWidth="1"/>
    <col min="19" max="19" width="7.875" customWidth="1"/>
    <col min="20" max="20" width="6.75" customWidth="1"/>
    <col min="21" max="21" width="6.875" customWidth="1"/>
  </cols>
  <sheetData>
    <row r="1" ht="21.75" customHeight="1" spans="1:13">
      <c r="A1" s="81" t="s">
        <v>245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2">
      <c r="A2" s="238" t="s">
        <v>7</v>
      </c>
      <c r="B2" s="238"/>
    </row>
    <row r="3" ht="18" customHeight="1" spans="1:20">
      <c r="A3" s="31" t="s">
        <v>246</v>
      </c>
      <c r="B3" s="31" t="s">
        <v>247</v>
      </c>
      <c r="C3" s="31" t="s">
        <v>248</v>
      </c>
      <c r="D3" s="32" t="s">
        <v>249</v>
      </c>
      <c r="E3" s="32"/>
      <c r="F3" s="32"/>
      <c r="G3" s="32"/>
      <c r="H3" s="32"/>
      <c r="I3" s="32"/>
      <c r="J3" s="44" t="s">
        <v>250</v>
      </c>
      <c r="K3" s="244"/>
      <c r="L3" s="244"/>
      <c r="M3" s="244"/>
      <c r="N3" s="44" t="s">
        <v>251</v>
      </c>
      <c r="O3" s="244"/>
      <c r="P3" s="244"/>
      <c r="Q3" s="244"/>
      <c r="R3" s="244"/>
      <c r="S3" s="244"/>
      <c r="T3" s="246"/>
    </row>
    <row r="4" ht="18" customHeight="1" spans="1:21">
      <c r="A4" s="239"/>
      <c r="B4" s="239"/>
      <c r="C4" s="239"/>
      <c r="D4" s="32" t="s">
        <v>101</v>
      </c>
      <c r="E4" s="240" t="s">
        <v>252</v>
      </c>
      <c r="F4" s="240" t="s">
        <v>253</v>
      </c>
      <c r="G4" s="240" t="s">
        <v>254</v>
      </c>
      <c r="H4" s="240" t="s">
        <v>255</v>
      </c>
      <c r="I4" s="240"/>
      <c r="J4" s="240" t="s">
        <v>101</v>
      </c>
      <c r="K4" s="240" t="s">
        <v>256</v>
      </c>
      <c r="L4" s="240" t="s">
        <v>257</v>
      </c>
      <c r="M4" s="240" t="s">
        <v>258</v>
      </c>
      <c r="N4" s="240" t="s">
        <v>259</v>
      </c>
      <c r="O4" s="240" t="s">
        <v>260</v>
      </c>
      <c r="P4" s="240" t="s">
        <v>261</v>
      </c>
      <c r="Q4" s="240" t="s">
        <v>262</v>
      </c>
      <c r="R4" s="240" t="s">
        <v>263</v>
      </c>
      <c r="S4" s="240" t="s">
        <v>264</v>
      </c>
      <c r="T4" s="240" t="s">
        <v>265</v>
      </c>
      <c r="U4" s="247" t="s">
        <v>266</v>
      </c>
    </row>
    <row r="5" ht="18" customHeight="1" spans="1:21">
      <c r="A5" s="32" t="s">
        <v>237</v>
      </c>
      <c r="B5" s="32"/>
      <c r="C5" s="241">
        <f>SUM(D5,J5)</f>
        <v>0</v>
      </c>
      <c r="D5" s="241">
        <f>SUM(E5:I5)</f>
        <v>0</v>
      </c>
      <c r="E5" s="241">
        <f>SUM(E6:E13)</f>
        <v>0</v>
      </c>
      <c r="F5" s="241">
        <f>SUM(F6:F13)</f>
        <v>0</v>
      </c>
      <c r="G5" s="241">
        <f>SUM(G6:G13)</f>
        <v>0</v>
      </c>
      <c r="H5" s="241">
        <f>SUM(H6:H13)</f>
        <v>0</v>
      </c>
      <c r="I5" s="241">
        <f>SUM(I6:I13)</f>
        <v>0</v>
      </c>
      <c r="J5" s="241">
        <f t="shared" ref="J5:J13" si="0">SUM(K5:M5)</f>
        <v>0</v>
      </c>
      <c r="K5" s="241">
        <f t="shared" ref="K5:T5" si="1">SUM(K6:K13)</f>
        <v>0</v>
      </c>
      <c r="L5" s="241">
        <f t="shared" si="1"/>
        <v>0</v>
      </c>
      <c r="M5" s="241">
        <f t="shared" si="1"/>
        <v>0</v>
      </c>
      <c r="N5" s="245">
        <f t="shared" si="1"/>
        <v>0</v>
      </c>
      <c r="O5" s="245">
        <f t="shared" si="1"/>
        <v>0</v>
      </c>
      <c r="P5" s="245">
        <f t="shared" si="1"/>
        <v>0</v>
      </c>
      <c r="Q5" s="245">
        <f t="shared" si="1"/>
        <v>0</v>
      </c>
      <c r="R5" s="245">
        <f t="shared" si="1"/>
        <v>0</v>
      </c>
      <c r="S5" s="245">
        <f t="shared" si="1"/>
        <v>0</v>
      </c>
      <c r="T5" s="245">
        <f t="shared" si="1"/>
        <v>0</v>
      </c>
      <c r="U5" s="248"/>
    </row>
    <row r="6" ht="18" customHeight="1" spans="1:21">
      <c r="A6" s="32">
        <v>1</v>
      </c>
      <c r="B6" s="242"/>
      <c r="C6" s="241">
        <f t="shared" ref="C6:C13" si="2">SUM(D6,J6)</f>
        <v>0</v>
      </c>
      <c r="D6" s="241">
        <f t="shared" ref="D6:D13" si="3">SUM(E6:I6)</f>
        <v>0</v>
      </c>
      <c r="E6" s="243"/>
      <c r="F6" s="243"/>
      <c r="G6" s="243"/>
      <c r="H6" s="243"/>
      <c r="I6" s="243"/>
      <c r="J6" s="241">
        <f t="shared" si="0"/>
        <v>0</v>
      </c>
      <c r="K6" s="243"/>
      <c r="L6" s="243"/>
      <c r="M6" s="243"/>
      <c r="N6" s="241">
        <f>C6*12*0.08</f>
        <v>0</v>
      </c>
      <c r="O6" s="241"/>
      <c r="P6" s="241">
        <f>C6*12*0.002</f>
        <v>0</v>
      </c>
      <c r="Q6" s="241">
        <f>C6*12*0.005</f>
        <v>0</v>
      </c>
      <c r="R6" s="241">
        <f>C6*12*0.2+D6*0.2</f>
        <v>0</v>
      </c>
      <c r="S6" s="241">
        <f>T6*12</f>
        <v>0</v>
      </c>
      <c r="T6" s="241">
        <f>IF(U6&gt;600,600,U6)</f>
        <v>0</v>
      </c>
      <c r="U6" s="249">
        <f>C6*0.12</f>
        <v>0</v>
      </c>
    </row>
    <row r="7" ht="18" customHeight="1" spans="1:21">
      <c r="A7" s="32">
        <v>2</v>
      </c>
      <c r="B7" s="242"/>
      <c r="C7" s="241">
        <f t="shared" si="2"/>
        <v>0</v>
      </c>
      <c r="D7" s="241">
        <f t="shared" si="3"/>
        <v>0</v>
      </c>
      <c r="E7" s="243"/>
      <c r="F7" s="243"/>
      <c r="G7" s="243"/>
      <c r="H7" s="243"/>
      <c r="I7" s="243"/>
      <c r="J7" s="241">
        <f t="shared" si="0"/>
        <v>0</v>
      </c>
      <c r="K7" s="243"/>
      <c r="L7" s="243"/>
      <c r="M7" s="243"/>
      <c r="N7" s="241">
        <f t="shared" ref="N7:N13" si="4">C7*12*0.08</f>
        <v>0</v>
      </c>
      <c r="O7" s="241"/>
      <c r="P7" s="241">
        <f t="shared" ref="P7:P13" si="5">C7*12*0.002</f>
        <v>0</v>
      </c>
      <c r="Q7" s="241">
        <f t="shared" ref="Q7:Q13" si="6">C7*12*0.005</f>
        <v>0</v>
      </c>
      <c r="R7" s="241">
        <f t="shared" ref="R7:R13" si="7">C7*12*0.2+D7*0.2</f>
        <v>0</v>
      </c>
      <c r="S7" s="241">
        <f t="shared" ref="S7:S13" si="8">T7*12</f>
        <v>0</v>
      </c>
      <c r="T7" s="241">
        <f t="shared" ref="T7:T13" si="9">IF(U7&gt;600,600,U7)</f>
        <v>0</v>
      </c>
      <c r="U7" s="249">
        <f t="shared" ref="U7:U13" si="10">C7*0.12</f>
        <v>0</v>
      </c>
    </row>
    <row r="8" ht="18" customHeight="1" spans="1:21">
      <c r="A8" s="32">
        <v>3</v>
      </c>
      <c r="B8" s="242"/>
      <c r="C8" s="241">
        <f t="shared" si="2"/>
        <v>0</v>
      </c>
      <c r="D8" s="241">
        <f t="shared" si="3"/>
        <v>0</v>
      </c>
      <c r="E8" s="243"/>
      <c r="F8" s="243"/>
      <c r="G8" s="243"/>
      <c r="H8" s="243"/>
      <c r="I8" s="243"/>
      <c r="J8" s="241">
        <f t="shared" si="0"/>
        <v>0</v>
      </c>
      <c r="K8" s="243"/>
      <c r="L8" s="243"/>
      <c r="M8" s="243"/>
      <c r="N8" s="241">
        <f t="shared" si="4"/>
        <v>0</v>
      </c>
      <c r="O8" s="241"/>
      <c r="P8" s="241">
        <f t="shared" si="5"/>
        <v>0</v>
      </c>
      <c r="Q8" s="241">
        <f t="shared" si="6"/>
        <v>0</v>
      </c>
      <c r="R8" s="241">
        <f t="shared" si="7"/>
        <v>0</v>
      </c>
      <c r="S8" s="241">
        <f t="shared" si="8"/>
        <v>0</v>
      </c>
      <c r="T8" s="241">
        <f t="shared" si="9"/>
        <v>0</v>
      </c>
      <c r="U8" s="249">
        <f t="shared" si="10"/>
        <v>0</v>
      </c>
    </row>
    <row r="9" ht="18" customHeight="1" spans="1:21">
      <c r="A9" s="32">
        <v>4</v>
      </c>
      <c r="B9" s="242"/>
      <c r="C9" s="241">
        <f t="shared" si="2"/>
        <v>0</v>
      </c>
      <c r="D9" s="241">
        <f t="shared" si="3"/>
        <v>0</v>
      </c>
      <c r="E9" s="243"/>
      <c r="F9" s="243"/>
      <c r="G9" s="243"/>
      <c r="H9" s="243"/>
      <c r="I9" s="243"/>
      <c r="J9" s="241">
        <f t="shared" si="0"/>
        <v>0</v>
      </c>
      <c r="K9" s="243"/>
      <c r="L9" s="243"/>
      <c r="M9" s="243"/>
      <c r="N9" s="241">
        <f t="shared" si="4"/>
        <v>0</v>
      </c>
      <c r="O9" s="241"/>
      <c r="P9" s="241">
        <f t="shared" si="5"/>
        <v>0</v>
      </c>
      <c r="Q9" s="241">
        <f t="shared" si="6"/>
        <v>0</v>
      </c>
      <c r="R9" s="241">
        <f t="shared" si="7"/>
        <v>0</v>
      </c>
      <c r="S9" s="241">
        <f t="shared" si="8"/>
        <v>0</v>
      </c>
      <c r="T9" s="241">
        <f t="shared" si="9"/>
        <v>0</v>
      </c>
      <c r="U9" s="249">
        <f t="shared" si="10"/>
        <v>0</v>
      </c>
    </row>
    <row r="10" ht="18" customHeight="1" spans="1:21">
      <c r="A10" s="32">
        <v>5</v>
      </c>
      <c r="B10" s="242"/>
      <c r="C10" s="241">
        <f t="shared" si="2"/>
        <v>0</v>
      </c>
      <c r="D10" s="241">
        <f t="shared" si="3"/>
        <v>0</v>
      </c>
      <c r="E10" s="243"/>
      <c r="F10" s="243"/>
      <c r="G10" s="243"/>
      <c r="H10" s="243"/>
      <c r="I10" s="243"/>
      <c r="J10" s="241">
        <f t="shared" si="0"/>
        <v>0</v>
      </c>
      <c r="K10" s="243"/>
      <c r="L10" s="243"/>
      <c r="M10" s="243"/>
      <c r="N10" s="241">
        <f t="shared" si="4"/>
        <v>0</v>
      </c>
      <c r="O10" s="241"/>
      <c r="P10" s="241">
        <f t="shared" si="5"/>
        <v>0</v>
      </c>
      <c r="Q10" s="241">
        <f t="shared" si="6"/>
        <v>0</v>
      </c>
      <c r="R10" s="241">
        <f t="shared" si="7"/>
        <v>0</v>
      </c>
      <c r="S10" s="241">
        <f t="shared" si="8"/>
        <v>0</v>
      </c>
      <c r="T10" s="241">
        <f t="shared" si="9"/>
        <v>0</v>
      </c>
      <c r="U10" s="249">
        <f t="shared" si="10"/>
        <v>0</v>
      </c>
    </row>
    <row r="11" ht="18" customHeight="1" spans="1:21">
      <c r="A11" s="32">
        <v>6</v>
      </c>
      <c r="B11" s="242"/>
      <c r="C11" s="241">
        <f t="shared" si="2"/>
        <v>0</v>
      </c>
      <c r="D11" s="241">
        <f t="shared" si="3"/>
        <v>0</v>
      </c>
      <c r="E11" s="243"/>
      <c r="F11" s="243"/>
      <c r="G11" s="243"/>
      <c r="H11" s="243"/>
      <c r="I11" s="243"/>
      <c r="J11" s="241">
        <f t="shared" si="0"/>
        <v>0</v>
      </c>
      <c r="K11" s="243"/>
      <c r="L11" s="243"/>
      <c r="M11" s="243"/>
      <c r="N11" s="241">
        <f t="shared" si="4"/>
        <v>0</v>
      </c>
      <c r="O11" s="241"/>
      <c r="P11" s="241">
        <f t="shared" si="5"/>
        <v>0</v>
      </c>
      <c r="Q11" s="241">
        <f t="shared" si="6"/>
        <v>0</v>
      </c>
      <c r="R11" s="241">
        <f t="shared" si="7"/>
        <v>0</v>
      </c>
      <c r="S11" s="241">
        <f t="shared" si="8"/>
        <v>0</v>
      </c>
      <c r="T11" s="241">
        <f t="shared" si="9"/>
        <v>0</v>
      </c>
      <c r="U11" s="249">
        <f t="shared" si="10"/>
        <v>0</v>
      </c>
    </row>
    <row r="12" ht="18" customHeight="1" spans="1:21">
      <c r="A12" s="32">
        <v>7</v>
      </c>
      <c r="B12" s="242"/>
      <c r="C12" s="241">
        <f t="shared" si="2"/>
        <v>0</v>
      </c>
      <c r="D12" s="241">
        <f t="shared" si="3"/>
        <v>0</v>
      </c>
      <c r="E12" s="243"/>
      <c r="F12" s="243"/>
      <c r="G12" s="243"/>
      <c r="H12" s="243"/>
      <c r="I12" s="243"/>
      <c r="J12" s="241">
        <f t="shared" si="0"/>
        <v>0</v>
      </c>
      <c r="K12" s="243"/>
      <c r="L12" s="243"/>
      <c r="M12" s="243"/>
      <c r="N12" s="241">
        <f t="shared" si="4"/>
        <v>0</v>
      </c>
      <c r="O12" s="241"/>
      <c r="P12" s="241">
        <f t="shared" si="5"/>
        <v>0</v>
      </c>
      <c r="Q12" s="241">
        <f t="shared" si="6"/>
        <v>0</v>
      </c>
      <c r="R12" s="241">
        <f t="shared" si="7"/>
        <v>0</v>
      </c>
      <c r="S12" s="241">
        <f t="shared" si="8"/>
        <v>0</v>
      </c>
      <c r="T12" s="241">
        <f t="shared" si="9"/>
        <v>0</v>
      </c>
      <c r="U12" s="249">
        <f t="shared" si="10"/>
        <v>0</v>
      </c>
    </row>
    <row r="13" ht="18" customHeight="1" spans="1:21">
      <c r="A13" s="32">
        <v>8</v>
      </c>
      <c r="B13" s="37"/>
      <c r="C13" s="241">
        <f t="shared" si="2"/>
        <v>0</v>
      </c>
      <c r="D13" s="241">
        <f t="shared" si="3"/>
        <v>0</v>
      </c>
      <c r="E13" s="243"/>
      <c r="F13" s="243"/>
      <c r="G13" s="243"/>
      <c r="H13" s="243"/>
      <c r="I13" s="243"/>
      <c r="J13" s="241">
        <f t="shared" si="0"/>
        <v>0</v>
      </c>
      <c r="K13" s="243"/>
      <c r="L13" s="243"/>
      <c r="M13" s="243"/>
      <c r="N13" s="241">
        <f t="shared" si="4"/>
        <v>0</v>
      </c>
      <c r="O13" s="241"/>
      <c r="P13" s="241">
        <f t="shared" si="5"/>
        <v>0</v>
      </c>
      <c r="Q13" s="241">
        <f t="shared" si="6"/>
        <v>0</v>
      </c>
      <c r="R13" s="241">
        <f t="shared" si="7"/>
        <v>0</v>
      </c>
      <c r="S13" s="241">
        <f t="shared" si="8"/>
        <v>0</v>
      </c>
      <c r="T13" s="241">
        <f t="shared" si="9"/>
        <v>0</v>
      </c>
      <c r="U13" s="249">
        <f t="shared" si="10"/>
        <v>0</v>
      </c>
    </row>
  </sheetData>
  <mergeCells count="9">
    <mergeCell ref="A1:M1"/>
    <mergeCell ref="A2:B2"/>
    <mergeCell ref="D3:I3"/>
    <mergeCell ref="J3:M3"/>
    <mergeCell ref="N3:S3"/>
    <mergeCell ref="A5:B5"/>
    <mergeCell ref="A3:A4"/>
    <mergeCell ref="B3:B4"/>
    <mergeCell ref="C3:C4"/>
  </mergeCells>
  <printOptions horizontalCentered="1"/>
  <pageMargins left="0.708661417322835" right="0.708661417322835" top="0.748031496062992" bottom="0.748031496062992" header="0.31496062992126" footer="0.31496062992126"/>
  <pageSetup paperSize="9" scale="85" orientation="landscape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6"/>
  <sheetViews>
    <sheetView zoomScale="115" zoomScaleNormal="115" workbookViewId="0">
      <pane xSplit="3" ySplit="5" topLeftCell="D6" activePane="bottomRight" state="frozen"/>
      <selection/>
      <selection pane="topRight"/>
      <selection pane="bottomLeft"/>
      <selection pane="bottomRight" activeCell="J100" sqref="J100"/>
    </sheetView>
  </sheetViews>
  <sheetFormatPr defaultColWidth="9" defaultRowHeight="14.45" customHeight="1"/>
  <cols>
    <col min="1" max="1" width="4.875" style="160" customWidth="1"/>
    <col min="2" max="2" width="4.375" style="161" customWidth="1"/>
    <col min="3" max="3" width="15.875" style="160" customWidth="1"/>
    <col min="4" max="4" width="9" style="162" customWidth="1"/>
    <col min="5" max="5" width="4.5" style="160" customWidth="1"/>
    <col min="6" max="6" width="4.5" style="163" customWidth="1"/>
    <col min="7" max="7" width="23.375" style="159" customWidth="1"/>
    <col min="8" max="8" width="9.25" style="160" customWidth="1"/>
    <col min="9" max="14" width="8.75" style="160" customWidth="1"/>
    <col min="15" max="16384" width="9" style="160"/>
  </cols>
  <sheetData>
    <row r="1" ht="24.75" customHeight="1" spans="1:14">
      <c r="A1" s="164" t="s">
        <v>267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</row>
    <row r="2" ht="17.25" customHeight="1" spans="1:14">
      <c r="A2" s="165" t="str">
        <f>人员!A2</f>
        <v>填报单位：</v>
      </c>
      <c r="B2" s="165"/>
      <c r="C2" s="166" t="str">
        <f>封面!B5</f>
        <v>九江市柴桑区供销合作社联合社</v>
      </c>
      <c r="D2" s="167"/>
      <c r="E2" s="168"/>
      <c r="F2" s="169"/>
      <c r="G2" s="167"/>
      <c r="H2" s="170"/>
      <c r="I2" s="170"/>
      <c r="J2" s="170"/>
      <c r="K2" s="170"/>
      <c r="L2" s="170"/>
      <c r="M2" s="170"/>
      <c r="N2" s="222" t="s">
        <v>66</v>
      </c>
    </row>
    <row r="3" s="157" customFormat="1" ht="19.5" customHeight="1" spans="1:14">
      <c r="A3" s="171" t="s">
        <v>268</v>
      </c>
      <c r="B3" s="171"/>
      <c r="C3" s="171"/>
      <c r="D3" s="172" t="s">
        <v>269</v>
      </c>
      <c r="E3" s="171" t="s">
        <v>270</v>
      </c>
      <c r="F3" s="171"/>
      <c r="G3" s="171"/>
      <c r="H3" s="173" t="s">
        <v>271</v>
      </c>
      <c r="I3" s="223" t="s">
        <v>102</v>
      </c>
      <c r="J3" s="223" t="s">
        <v>272</v>
      </c>
      <c r="K3" s="223" t="s">
        <v>273</v>
      </c>
      <c r="L3" s="223" t="s">
        <v>274</v>
      </c>
      <c r="M3" s="223" t="s">
        <v>275</v>
      </c>
      <c r="N3" s="223" t="s">
        <v>276</v>
      </c>
    </row>
    <row r="4" s="158" customFormat="1" customHeight="1" spans="1:14">
      <c r="A4" s="174" t="s">
        <v>277</v>
      </c>
      <c r="B4" s="174"/>
      <c r="C4" s="174" t="s">
        <v>278</v>
      </c>
      <c r="D4" s="175"/>
      <c r="E4" s="174" t="s">
        <v>277</v>
      </c>
      <c r="F4" s="174"/>
      <c r="G4" s="174" t="s">
        <v>278</v>
      </c>
      <c r="H4" s="176"/>
      <c r="I4" s="224"/>
      <c r="J4" s="224"/>
      <c r="K4" s="224"/>
      <c r="L4" s="224"/>
      <c r="M4" s="224"/>
      <c r="N4" s="224"/>
    </row>
    <row r="5" s="158" customFormat="1" customHeight="1" spans="1:14">
      <c r="A5" s="174" t="s">
        <v>279</v>
      </c>
      <c r="B5" s="174" t="s">
        <v>280</v>
      </c>
      <c r="C5" s="174"/>
      <c r="D5" s="177"/>
      <c r="E5" s="174" t="s">
        <v>279</v>
      </c>
      <c r="F5" s="178" t="s">
        <v>280</v>
      </c>
      <c r="G5" s="174"/>
      <c r="H5" s="179"/>
      <c r="I5" s="225"/>
      <c r="J5" s="225"/>
      <c r="K5" s="225"/>
      <c r="L5" s="225"/>
      <c r="M5" s="225"/>
      <c r="N5" s="225"/>
    </row>
    <row r="6" s="158" customFormat="1" ht="21" customHeight="1" spans="1:14">
      <c r="A6" s="180" t="s">
        <v>194</v>
      </c>
      <c r="B6" s="181"/>
      <c r="C6" s="182"/>
      <c r="D6" s="183">
        <f>SUM(D7,D20,D48,D65,D85,D91,D106,D109,D114,D119,D94)</f>
        <v>334.6467272</v>
      </c>
      <c r="E6" s="184" t="s">
        <v>194</v>
      </c>
      <c r="F6" s="185"/>
      <c r="G6" s="186"/>
      <c r="H6" s="187">
        <f>SUM(H7,H20,H48,H65,H85,H91,H94,H106,H109,H119)</f>
        <v>334.6467272</v>
      </c>
      <c r="I6" s="187">
        <f t="shared" ref="I6:N6" si="0">SUM(I7,I20,I48,I65,I85,I91,I94,I106,I109,I119)</f>
        <v>283.9467272</v>
      </c>
      <c r="J6" s="187">
        <f t="shared" si="0"/>
        <v>50.7</v>
      </c>
      <c r="K6" s="187">
        <f t="shared" si="0"/>
        <v>0</v>
      </c>
      <c r="L6" s="187">
        <f t="shared" si="0"/>
        <v>0</v>
      </c>
      <c r="M6" s="187">
        <f t="shared" si="0"/>
        <v>0</v>
      </c>
      <c r="N6" s="187">
        <f t="shared" si="0"/>
        <v>0</v>
      </c>
    </row>
    <row r="7" s="159" customFormat="1" ht="21" customHeight="1" spans="1:14">
      <c r="A7" s="188">
        <v>501</v>
      </c>
      <c r="B7" s="188"/>
      <c r="C7" s="189" t="s">
        <v>281</v>
      </c>
      <c r="D7" s="190">
        <f>SUM(D8:D19)</f>
        <v>147.2678572</v>
      </c>
      <c r="E7" s="188" t="s">
        <v>282</v>
      </c>
      <c r="F7" s="191"/>
      <c r="G7" s="192" t="s">
        <v>283</v>
      </c>
      <c r="H7" s="193">
        <f>SUM(H8:H19)</f>
        <v>147.2678572</v>
      </c>
      <c r="I7" s="193">
        <f t="shared" ref="I7:N7" si="1">SUM(I8:I19)</f>
        <v>147.2678572</v>
      </c>
      <c r="J7" s="193">
        <f t="shared" si="1"/>
        <v>0</v>
      </c>
      <c r="K7" s="193">
        <f t="shared" si="1"/>
        <v>0</v>
      </c>
      <c r="L7" s="193">
        <f t="shared" si="1"/>
        <v>0</v>
      </c>
      <c r="M7" s="193">
        <f t="shared" si="1"/>
        <v>0</v>
      </c>
      <c r="N7" s="193">
        <f t="shared" si="1"/>
        <v>0</v>
      </c>
    </row>
    <row r="8" s="159" customFormat="1" ht="21" customHeight="1" spans="1:14">
      <c r="A8" s="194"/>
      <c r="B8" s="195" t="s">
        <v>284</v>
      </c>
      <c r="C8" s="196" t="s">
        <v>285</v>
      </c>
      <c r="D8" s="197">
        <f>SUM(H8:H10)</f>
        <v>100.6732</v>
      </c>
      <c r="E8" s="194"/>
      <c r="F8" s="198" t="s">
        <v>284</v>
      </c>
      <c r="G8" s="199" t="s">
        <v>286</v>
      </c>
      <c r="H8" s="193">
        <f>SUM(I8:N8)</f>
        <v>58.7568</v>
      </c>
      <c r="I8" s="226">
        <f>财政统发在职人员工资!D5*12/10000+'财政非统发在职人员工资 '!D5*12/10000</f>
        <v>58.7568</v>
      </c>
      <c r="J8" s="227"/>
      <c r="K8" s="227"/>
      <c r="L8" s="227"/>
      <c r="M8" s="227"/>
      <c r="N8" s="227"/>
    </row>
    <row r="9" s="159" customFormat="1" ht="21" customHeight="1" spans="1:14">
      <c r="A9" s="200"/>
      <c r="B9" s="195"/>
      <c r="C9" s="196"/>
      <c r="D9" s="197"/>
      <c r="E9" s="200"/>
      <c r="F9" s="198" t="s">
        <v>287</v>
      </c>
      <c r="G9" s="199" t="s">
        <v>288</v>
      </c>
      <c r="H9" s="193">
        <f t="shared" ref="H9:H19" si="2">SUM(I9:N9)</f>
        <v>37.02</v>
      </c>
      <c r="I9" s="226">
        <f>财政统发在职人员工资!G5*12/10000+'财政非统发在职人员工资 '!L5*12/10000</f>
        <v>37.02</v>
      </c>
      <c r="J9" s="227"/>
      <c r="K9" s="227"/>
      <c r="L9" s="227"/>
      <c r="M9" s="227"/>
      <c r="N9" s="227"/>
    </row>
    <row r="10" s="159" customFormat="1" ht="21" customHeight="1" spans="1:14">
      <c r="A10" s="200"/>
      <c r="B10" s="195"/>
      <c r="C10" s="196"/>
      <c r="D10" s="197"/>
      <c r="E10" s="200"/>
      <c r="F10" s="198" t="s">
        <v>289</v>
      </c>
      <c r="G10" s="199" t="s">
        <v>290</v>
      </c>
      <c r="H10" s="193">
        <f t="shared" si="2"/>
        <v>4.8964</v>
      </c>
      <c r="I10" s="226">
        <f>财政统发在职人员工资!D5/10000+'财政非统发在职人员工资 '!D5/10000</f>
        <v>4.8964</v>
      </c>
      <c r="J10" s="227"/>
      <c r="K10" s="227"/>
      <c r="L10" s="227"/>
      <c r="M10" s="227"/>
      <c r="N10" s="227"/>
    </row>
    <row r="11" s="159" customFormat="1" ht="21" customHeight="1" spans="1:14">
      <c r="A11" s="200"/>
      <c r="B11" s="198" t="s">
        <v>287</v>
      </c>
      <c r="C11" s="196" t="s">
        <v>291</v>
      </c>
      <c r="D11" s="201">
        <f>SUM(H11:H15)</f>
        <v>35.1014412</v>
      </c>
      <c r="E11" s="200"/>
      <c r="F11" s="198" t="s">
        <v>292</v>
      </c>
      <c r="G11" s="196" t="s">
        <v>293</v>
      </c>
      <c r="H11" s="193">
        <f t="shared" si="2"/>
        <v>16.107712</v>
      </c>
      <c r="I11" s="226">
        <f>财政统发在职人员工资!O5*12/10000+'财政非统发在职人员工资 '!V5*12/10000</f>
        <v>16.107712</v>
      </c>
      <c r="J11" s="227"/>
      <c r="K11" s="227"/>
      <c r="L11" s="227"/>
      <c r="M11" s="227"/>
      <c r="N11" s="227"/>
    </row>
    <row r="12" s="159" customFormat="1" ht="21" customHeight="1" spans="1:14">
      <c r="A12" s="200"/>
      <c r="B12" s="198"/>
      <c r="C12" s="196"/>
      <c r="D12" s="202"/>
      <c r="E12" s="200"/>
      <c r="F12" s="198" t="s">
        <v>294</v>
      </c>
      <c r="G12" s="199" t="s">
        <v>295</v>
      </c>
      <c r="H12" s="193">
        <f t="shared" si="2"/>
        <v>0</v>
      </c>
      <c r="I12" s="226"/>
      <c r="J12" s="227"/>
      <c r="K12" s="227"/>
      <c r="L12" s="227"/>
      <c r="M12" s="227"/>
      <c r="N12" s="227"/>
    </row>
    <row r="13" s="159" customFormat="1" ht="21" customHeight="1" spans="1:14">
      <c r="A13" s="200"/>
      <c r="B13" s="198"/>
      <c r="C13" s="196"/>
      <c r="D13" s="202"/>
      <c r="E13" s="200"/>
      <c r="F13" s="198" t="s">
        <v>296</v>
      </c>
      <c r="G13" s="199" t="s">
        <v>297</v>
      </c>
      <c r="H13" s="193">
        <f t="shared" si="2"/>
        <v>18.893056</v>
      </c>
      <c r="I13" s="226">
        <f>财政统发在职人员工资!K5*12/10000+'财政非统发在职人员工资 '!R5*12/10000+10.73</f>
        <v>18.893056</v>
      </c>
      <c r="J13" s="227"/>
      <c r="K13" s="227"/>
      <c r="L13" s="227"/>
      <c r="M13" s="227"/>
      <c r="N13" s="227"/>
    </row>
    <row r="14" s="159" customFormat="1" ht="21" customHeight="1" spans="1:14">
      <c r="A14" s="200"/>
      <c r="B14" s="198"/>
      <c r="C14" s="196"/>
      <c r="D14" s="202"/>
      <c r="E14" s="200"/>
      <c r="F14" s="198" t="s">
        <v>298</v>
      </c>
      <c r="G14" s="199" t="s">
        <v>299</v>
      </c>
      <c r="H14" s="193">
        <f t="shared" si="2"/>
        <v>0</v>
      </c>
      <c r="I14" s="226"/>
      <c r="J14" s="227"/>
      <c r="K14" s="227"/>
      <c r="L14" s="227"/>
      <c r="M14" s="227"/>
      <c r="N14" s="227"/>
    </row>
    <row r="15" s="159" customFormat="1" ht="21" customHeight="1" spans="1:14">
      <c r="A15" s="200"/>
      <c r="B15" s="198"/>
      <c r="C15" s="196"/>
      <c r="D15" s="202"/>
      <c r="E15" s="200"/>
      <c r="F15" s="198" t="s">
        <v>300</v>
      </c>
      <c r="G15" s="199" t="s">
        <v>301</v>
      </c>
      <c r="H15" s="193">
        <f t="shared" si="2"/>
        <v>0.1006732</v>
      </c>
      <c r="I15" s="226">
        <f>财政统发在职人员工资!L5*12/10000+财政统发在职人员工资!M5*12/10000+财政统发在职人员工资!N5*12/10000+'财政非统发在职人员工资 '!S5*12/10000+'财政非统发在职人员工资 '!T5*12/10000+'财政非统发在职人员工资 '!U5*12/10000</f>
        <v>0.1006732</v>
      </c>
      <c r="J15" s="227"/>
      <c r="K15" s="227"/>
      <c r="L15" s="227"/>
      <c r="M15" s="227"/>
      <c r="N15" s="227"/>
    </row>
    <row r="16" s="159" customFormat="1" ht="21" customHeight="1" spans="1:14">
      <c r="A16" s="200"/>
      <c r="B16" s="203" t="s">
        <v>289</v>
      </c>
      <c r="C16" s="204" t="s">
        <v>302</v>
      </c>
      <c r="D16" s="201">
        <f>SUM(H16)</f>
        <v>11.493216</v>
      </c>
      <c r="E16" s="200"/>
      <c r="F16" s="198" t="s">
        <v>303</v>
      </c>
      <c r="G16" s="199" t="s">
        <v>302</v>
      </c>
      <c r="H16" s="193">
        <f t="shared" si="2"/>
        <v>11.493216</v>
      </c>
      <c r="I16" s="226">
        <f>财政统发在职人员工资!P5*12/10000+'财政非统发在职人员工资 '!W5*12/10000</f>
        <v>11.493216</v>
      </c>
      <c r="J16" s="227"/>
      <c r="K16" s="227"/>
      <c r="L16" s="227"/>
      <c r="M16" s="227"/>
      <c r="N16" s="227"/>
    </row>
    <row r="17" s="159" customFormat="1" ht="21" customHeight="1" spans="1:14">
      <c r="A17" s="200"/>
      <c r="B17" s="198">
        <v>99</v>
      </c>
      <c r="C17" s="196" t="s">
        <v>304</v>
      </c>
      <c r="D17" s="201">
        <f>SUM(H17:H19)</f>
        <v>0</v>
      </c>
      <c r="E17" s="200"/>
      <c r="F17" s="198" t="s">
        <v>305</v>
      </c>
      <c r="G17" s="199" t="s">
        <v>306</v>
      </c>
      <c r="H17" s="193">
        <f t="shared" si="2"/>
        <v>0</v>
      </c>
      <c r="I17" s="227"/>
      <c r="J17" s="227"/>
      <c r="K17" s="227"/>
      <c r="L17" s="227"/>
      <c r="M17" s="227"/>
      <c r="N17" s="227"/>
    </row>
    <row r="18" s="159" customFormat="1" ht="21" customHeight="1" spans="1:14">
      <c r="A18" s="200"/>
      <c r="B18" s="198"/>
      <c r="C18" s="196"/>
      <c r="D18" s="202"/>
      <c r="E18" s="200"/>
      <c r="F18" s="198" t="s">
        <v>307</v>
      </c>
      <c r="G18" s="199" t="s">
        <v>308</v>
      </c>
      <c r="H18" s="193">
        <f t="shared" si="2"/>
        <v>0</v>
      </c>
      <c r="I18" s="227"/>
      <c r="J18" s="227"/>
      <c r="K18" s="227"/>
      <c r="L18" s="227"/>
      <c r="M18" s="227"/>
      <c r="N18" s="227"/>
    </row>
    <row r="19" s="159" customFormat="1" ht="21" customHeight="1" spans="1:14">
      <c r="A19" s="205"/>
      <c r="B19" s="198"/>
      <c r="C19" s="196"/>
      <c r="D19" s="202"/>
      <c r="E19" s="205"/>
      <c r="F19" s="198" t="s">
        <v>309</v>
      </c>
      <c r="G19" s="199" t="s">
        <v>310</v>
      </c>
      <c r="H19" s="193">
        <f t="shared" si="2"/>
        <v>0</v>
      </c>
      <c r="I19" s="227"/>
      <c r="J19" s="227"/>
      <c r="K19" s="227"/>
      <c r="L19" s="227"/>
      <c r="M19" s="227"/>
      <c r="N19" s="227"/>
    </row>
    <row r="20" s="159" customFormat="1" ht="21" customHeight="1" spans="1:14">
      <c r="A20" s="206">
        <v>502</v>
      </c>
      <c r="B20" s="206"/>
      <c r="C20" s="207" t="s">
        <v>311</v>
      </c>
      <c r="D20" s="201">
        <f>SUM(D21:D47)</f>
        <v>29.38</v>
      </c>
      <c r="E20" s="206">
        <v>302</v>
      </c>
      <c r="F20" s="208"/>
      <c r="G20" s="209" t="s">
        <v>312</v>
      </c>
      <c r="H20" s="193">
        <f>SUM(H21:H47)</f>
        <v>29.38</v>
      </c>
      <c r="I20" s="193">
        <f t="shared" ref="I20:N20" si="3">SUM(I21:I47)</f>
        <v>29.38</v>
      </c>
      <c r="J20" s="193">
        <f t="shared" si="3"/>
        <v>0</v>
      </c>
      <c r="K20" s="193">
        <f t="shared" si="3"/>
        <v>0</v>
      </c>
      <c r="L20" s="193">
        <f t="shared" si="3"/>
        <v>0</v>
      </c>
      <c r="M20" s="193">
        <f t="shared" si="3"/>
        <v>0</v>
      </c>
      <c r="N20" s="193">
        <f t="shared" si="3"/>
        <v>0</v>
      </c>
    </row>
    <row r="21" s="159" customFormat="1" ht="21" customHeight="1" spans="1:14">
      <c r="A21" s="210">
        <v>502</v>
      </c>
      <c r="B21" s="203" t="s">
        <v>284</v>
      </c>
      <c r="C21" s="211" t="s">
        <v>313</v>
      </c>
      <c r="D21" s="212">
        <f>SUM(H21:H34)</f>
        <v>24.98</v>
      </c>
      <c r="E21" s="194"/>
      <c r="F21" s="198" t="s">
        <v>284</v>
      </c>
      <c r="G21" s="199" t="s">
        <v>314</v>
      </c>
      <c r="H21" s="193">
        <f t="shared" ref="H21:H72" si="4">I21+J21+K21+L21+M21+N21</f>
        <v>2.6</v>
      </c>
      <c r="I21" s="228">
        <v>2.6</v>
      </c>
      <c r="J21" s="227"/>
      <c r="K21" s="227"/>
      <c r="L21" s="227"/>
      <c r="M21" s="227"/>
      <c r="N21" s="227"/>
    </row>
    <row r="22" s="159" customFormat="1" ht="21" customHeight="1" spans="1:14">
      <c r="A22" s="213"/>
      <c r="B22" s="214"/>
      <c r="C22" s="204"/>
      <c r="D22" s="215"/>
      <c r="E22" s="200"/>
      <c r="F22" s="198" t="s">
        <v>287</v>
      </c>
      <c r="G22" s="199" t="s">
        <v>315</v>
      </c>
      <c r="H22" s="193">
        <f t="shared" si="4"/>
        <v>0</v>
      </c>
      <c r="I22" s="228"/>
      <c r="J22" s="227"/>
      <c r="K22" s="227"/>
      <c r="L22" s="227"/>
      <c r="M22" s="227"/>
      <c r="N22" s="227"/>
    </row>
    <row r="23" s="159" customFormat="1" ht="21" customHeight="1" spans="1:14">
      <c r="A23" s="213"/>
      <c r="B23" s="214"/>
      <c r="C23" s="204"/>
      <c r="D23" s="215"/>
      <c r="E23" s="200"/>
      <c r="F23" s="198" t="s">
        <v>316</v>
      </c>
      <c r="G23" s="199" t="s">
        <v>317</v>
      </c>
      <c r="H23" s="193">
        <f t="shared" si="4"/>
        <v>0</v>
      </c>
      <c r="I23" s="228"/>
      <c r="J23" s="227"/>
      <c r="K23" s="227"/>
      <c r="L23" s="227"/>
      <c r="M23" s="227"/>
      <c r="N23" s="227"/>
    </row>
    <row r="24" s="159" customFormat="1" ht="21" customHeight="1" spans="1:14">
      <c r="A24" s="213"/>
      <c r="B24" s="214"/>
      <c r="C24" s="204"/>
      <c r="D24" s="215"/>
      <c r="E24" s="200"/>
      <c r="F24" s="198" t="s">
        <v>318</v>
      </c>
      <c r="G24" s="199" t="s">
        <v>319</v>
      </c>
      <c r="H24" s="193">
        <f t="shared" si="4"/>
        <v>0.5</v>
      </c>
      <c r="I24" s="228">
        <v>0.5</v>
      </c>
      <c r="J24" s="227"/>
      <c r="K24" s="227"/>
      <c r="L24" s="227"/>
      <c r="M24" s="227"/>
      <c r="N24" s="227"/>
    </row>
    <row r="25" s="159" customFormat="1" ht="21" customHeight="1" spans="1:14">
      <c r="A25" s="213"/>
      <c r="B25" s="214"/>
      <c r="C25" s="204"/>
      <c r="D25" s="215"/>
      <c r="E25" s="200"/>
      <c r="F25" s="198" t="s">
        <v>305</v>
      </c>
      <c r="G25" s="199" t="s">
        <v>320</v>
      </c>
      <c r="H25" s="193">
        <f t="shared" si="4"/>
        <v>1</v>
      </c>
      <c r="I25" s="228">
        <v>1</v>
      </c>
      <c r="J25" s="227"/>
      <c r="K25" s="227"/>
      <c r="L25" s="227"/>
      <c r="M25" s="227"/>
      <c r="N25" s="227"/>
    </row>
    <row r="26" s="159" customFormat="1" ht="21" customHeight="1" spans="1:14">
      <c r="A26" s="213"/>
      <c r="B26" s="214"/>
      <c r="C26" s="204"/>
      <c r="D26" s="215"/>
      <c r="E26" s="200"/>
      <c r="F26" s="198" t="s">
        <v>321</v>
      </c>
      <c r="G26" s="199" t="s">
        <v>322</v>
      </c>
      <c r="H26" s="193">
        <f t="shared" si="4"/>
        <v>3</v>
      </c>
      <c r="I26" s="228">
        <v>3</v>
      </c>
      <c r="J26" s="227"/>
      <c r="K26" s="227"/>
      <c r="L26" s="227"/>
      <c r="M26" s="227"/>
      <c r="N26" s="227"/>
    </row>
    <row r="27" s="159" customFormat="1" ht="21" customHeight="1" spans="1:14">
      <c r="A27" s="213"/>
      <c r="B27" s="214"/>
      <c r="C27" s="204"/>
      <c r="D27" s="215"/>
      <c r="E27" s="200"/>
      <c r="F27" s="198" t="s">
        <v>292</v>
      </c>
      <c r="G27" s="199" t="s">
        <v>323</v>
      </c>
      <c r="H27" s="193">
        <f t="shared" si="4"/>
        <v>0</v>
      </c>
      <c r="I27" s="228"/>
      <c r="J27" s="227"/>
      <c r="K27" s="227"/>
      <c r="L27" s="227"/>
      <c r="M27" s="227"/>
      <c r="N27" s="227"/>
    </row>
    <row r="28" s="159" customFormat="1" ht="21" customHeight="1" spans="1:14">
      <c r="A28" s="213"/>
      <c r="B28" s="214"/>
      <c r="C28" s="204"/>
      <c r="D28" s="215"/>
      <c r="E28" s="200"/>
      <c r="F28" s="198" t="s">
        <v>294</v>
      </c>
      <c r="G28" s="199" t="s">
        <v>324</v>
      </c>
      <c r="H28" s="193">
        <f t="shared" si="4"/>
        <v>0</v>
      </c>
      <c r="I28" s="228"/>
      <c r="J28" s="227"/>
      <c r="K28" s="227"/>
      <c r="L28" s="227"/>
      <c r="M28" s="227"/>
      <c r="N28" s="227"/>
    </row>
    <row r="29" s="159" customFormat="1" ht="21" customHeight="1" spans="1:14">
      <c r="A29" s="213"/>
      <c r="B29" s="214"/>
      <c r="C29" s="204"/>
      <c r="D29" s="215"/>
      <c r="E29" s="200"/>
      <c r="F29" s="198" t="s">
        <v>298</v>
      </c>
      <c r="G29" s="199" t="s">
        <v>325</v>
      </c>
      <c r="H29" s="193">
        <f t="shared" si="4"/>
        <v>2</v>
      </c>
      <c r="I29" s="228">
        <v>2</v>
      </c>
      <c r="J29" s="227"/>
      <c r="K29" s="227"/>
      <c r="L29" s="227"/>
      <c r="M29" s="227"/>
      <c r="N29" s="227"/>
    </row>
    <row r="30" s="159" customFormat="1" ht="21" customHeight="1" spans="1:14">
      <c r="A30" s="213"/>
      <c r="B30" s="214"/>
      <c r="C30" s="204"/>
      <c r="D30" s="215"/>
      <c r="E30" s="200"/>
      <c r="F30" s="198" t="s">
        <v>307</v>
      </c>
      <c r="G30" s="199" t="s">
        <v>326</v>
      </c>
      <c r="H30" s="193">
        <f t="shared" si="4"/>
        <v>0</v>
      </c>
      <c r="I30" s="228"/>
      <c r="J30" s="227"/>
      <c r="K30" s="227"/>
      <c r="L30" s="227"/>
      <c r="M30" s="227"/>
      <c r="N30" s="227"/>
    </row>
    <row r="31" s="159" customFormat="1" ht="21" customHeight="1" spans="1:14">
      <c r="A31" s="213"/>
      <c r="B31" s="214"/>
      <c r="C31" s="204"/>
      <c r="D31" s="215"/>
      <c r="E31" s="200"/>
      <c r="F31" s="198" t="s">
        <v>327</v>
      </c>
      <c r="G31" s="199" t="s">
        <v>328</v>
      </c>
      <c r="H31" s="193">
        <f t="shared" si="4"/>
        <v>3</v>
      </c>
      <c r="I31" s="228">
        <v>3</v>
      </c>
      <c r="J31" s="227"/>
      <c r="K31" s="227"/>
      <c r="L31" s="227"/>
      <c r="M31" s="227"/>
      <c r="N31" s="227"/>
    </row>
    <row r="32" s="159" customFormat="1" ht="21" customHeight="1" spans="1:14">
      <c r="A32" s="213"/>
      <c r="B32" s="214"/>
      <c r="C32" s="204"/>
      <c r="D32" s="215"/>
      <c r="E32" s="200"/>
      <c r="F32" s="198" t="s">
        <v>329</v>
      </c>
      <c r="G32" s="199" t="s">
        <v>330</v>
      </c>
      <c r="H32" s="193">
        <f t="shared" si="4"/>
        <v>4</v>
      </c>
      <c r="I32" s="228">
        <v>4</v>
      </c>
      <c r="J32" s="227"/>
      <c r="K32" s="227"/>
      <c r="L32" s="227"/>
      <c r="M32" s="227"/>
      <c r="N32" s="227"/>
    </row>
    <row r="33" s="159" customFormat="1" ht="21" customHeight="1" spans="1:14">
      <c r="A33" s="213"/>
      <c r="B33" s="214"/>
      <c r="C33" s="204"/>
      <c r="D33" s="215"/>
      <c r="E33" s="200"/>
      <c r="F33" s="198" t="s">
        <v>331</v>
      </c>
      <c r="G33" s="199" t="s">
        <v>332</v>
      </c>
      <c r="H33" s="193">
        <f t="shared" si="4"/>
        <v>8.88</v>
      </c>
      <c r="I33" s="227">
        <v>8.88</v>
      </c>
      <c r="J33" s="227"/>
      <c r="K33" s="227"/>
      <c r="L33" s="227"/>
      <c r="M33" s="227"/>
      <c r="N33" s="227"/>
    </row>
    <row r="34" s="159" customFormat="1" ht="21" customHeight="1" spans="1:14">
      <c r="A34" s="213"/>
      <c r="B34" s="216"/>
      <c r="C34" s="217"/>
      <c r="D34" s="218"/>
      <c r="E34" s="200"/>
      <c r="F34" s="198" t="s">
        <v>333</v>
      </c>
      <c r="G34" s="199" t="s">
        <v>334</v>
      </c>
      <c r="H34" s="193">
        <f t="shared" si="4"/>
        <v>0</v>
      </c>
      <c r="I34" s="227"/>
      <c r="J34" s="227"/>
      <c r="K34" s="227"/>
      <c r="L34" s="227"/>
      <c r="M34" s="227"/>
      <c r="N34" s="227"/>
    </row>
    <row r="35" s="159" customFormat="1" ht="21" customHeight="1" spans="1:14">
      <c r="A35" s="213"/>
      <c r="B35" s="198" t="s">
        <v>287</v>
      </c>
      <c r="C35" s="217" t="s">
        <v>335</v>
      </c>
      <c r="D35" s="201">
        <f>H35</f>
        <v>0.3</v>
      </c>
      <c r="E35" s="200"/>
      <c r="F35" s="198" t="s">
        <v>336</v>
      </c>
      <c r="G35" s="199" t="s">
        <v>335</v>
      </c>
      <c r="H35" s="193">
        <f t="shared" si="4"/>
        <v>0.3</v>
      </c>
      <c r="I35" s="227">
        <v>0.3</v>
      </c>
      <c r="J35" s="227"/>
      <c r="K35" s="227"/>
      <c r="L35" s="227"/>
      <c r="M35" s="227"/>
      <c r="N35" s="227"/>
    </row>
    <row r="36" s="159" customFormat="1" ht="21" customHeight="1" spans="1:14">
      <c r="A36" s="213"/>
      <c r="B36" s="198" t="s">
        <v>289</v>
      </c>
      <c r="C36" s="217" t="s">
        <v>337</v>
      </c>
      <c r="D36" s="201">
        <f>H36</f>
        <v>0.6</v>
      </c>
      <c r="E36" s="200"/>
      <c r="F36" s="198" t="s">
        <v>338</v>
      </c>
      <c r="G36" s="199" t="s">
        <v>337</v>
      </c>
      <c r="H36" s="193">
        <f t="shared" si="4"/>
        <v>0.6</v>
      </c>
      <c r="I36" s="227">
        <v>0.6</v>
      </c>
      <c r="J36" s="227"/>
      <c r="K36" s="227"/>
      <c r="L36" s="227"/>
      <c r="M36" s="227"/>
      <c r="N36" s="227"/>
    </row>
    <row r="37" s="159" customFormat="1" ht="21" customHeight="1" spans="1:14">
      <c r="A37" s="213"/>
      <c r="B37" s="198" t="s">
        <v>316</v>
      </c>
      <c r="C37" s="196" t="s">
        <v>339</v>
      </c>
      <c r="D37" s="212">
        <f>SUM(H37:H39)</f>
        <v>0</v>
      </c>
      <c r="E37" s="200"/>
      <c r="F37" s="198" t="s">
        <v>340</v>
      </c>
      <c r="G37" s="199" t="s">
        <v>341</v>
      </c>
      <c r="H37" s="193">
        <f t="shared" si="4"/>
        <v>0</v>
      </c>
      <c r="I37" s="227"/>
      <c r="J37" s="227"/>
      <c r="K37" s="227"/>
      <c r="L37" s="227"/>
      <c r="M37" s="227"/>
      <c r="N37" s="227"/>
    </row>
    <row r="38" s="159" customFormat="1" ht="21" customHeight="1" spans="1:14">
      <c r="A38" s="213"/>
      <c r="B38" s="198"/>
      <c r="C38" s="196"/>
      <c r="D38" s="215"/>
      <c r="E38" s="200"/>
      <c r="F38" s="198" t="s">
        <v>342</v>
      </c>
      <c r="G38" s="199" t="s">
        <v>343</v>
      </c>
      <c r="H38" s="193">
        <f t="shared" si="4"/>
        <v>0</v>
      </c>
      <c r="I38" s="227"/>
      <c r="J38" s="227"/>
      <c r="K38" s="227"/>
      <c r="L38" s="227"/>
      <c r="M38" s="227"/>
      <c r="N38" s="227"/>
    </row>
    <row r="39" s="159" customFormat="1" ht="21" customHeight="1" spans="1:14">
      <c r="A39" s="213"/>
      <c r="B39" s="198"/>
      <c r="C39" s="196"/>
      <c r="D39" s="218"/>
      <c r="E39" s="200"/>
      <c r="F39" s="198" t="s">
        <v>344</v>
      </c>
      <c r="G39" s="199" t="s">
        <v>345</v>
      </c>
      <c r="H39" s="193">
        <f t="shared" si="4"/>
        <v>0</v>
      </c>
      <c r="I39" s="227"/>
      <c r="J39" s="227"/>
      <c r="K39" s="227"/>
      <c r="L39" s="227"/>
      <c r="M39" s="227"/>
      <c r="N39" s="227"/>
    </row>
    <row r="40" s="159" customFormat="1" ht="21" customHeight="1" spans="1:14">
      <c r="A40" s="213"/>
      <c r="B40" s="198" t="s">
        <v>318</v>
      </c>
      <c r="C40" s="196" t="s">
        <v>346</v>
      </c>
      <c r="D40" s="212">
        <f>SUM(H40:H42)</f>
        <v>0.5</v>
      </c>
      <c r="E40" s="200"/>
      <c r="F40" s="198" t="s">
        <v>289</v>
      </c>
      <c r="G40" s="199" t="s">
        <v>347</v>
      </c>
      <c r="H40" s="193">
        <f t="shared" si="4"/>
        <v>0</v>
      </c>
      <c r="I40" s="227"/>
      <c r="J40" s="227"/>
      <c r="K40" s="227"/>
      <c r="L40" s="227"/>
      <c r="M40" s="227"/>
      <c r="N40" s="227"/>
    </row>
    <row r="41" s="159" customFormat="1" ht="21" customHeight="1" spans="1:14">
      <c r="A41" s="213"/>
      <c r="B41" s="198"/>
      <c r="C41" s="196"/>
      <c r="D41" s="215"/>
      <c r="E41" s="200"/>
      <c r="F41" s="198" t="s">
        <v>348</v>
      </c>
      <c r="G41" s="199" t="s">
        <v>349</v>
      </c>
      <c r="H41" s="193">
        <f t="shared" si="4"/>
        <v>0.5</v>
      </c>
      <c r="I41" s="227">
        <v>0.5</v>
      </c>
      <c r="J41" s="227"/>
      <c r="K41" s="227"/>
      <c r="L41" s="227"/>
      <c r="M41" s="227"/>
      <c r="N41" s="227"/>
    </row>
    <row r="42" s="159" customFormat="1" ht="21" customHeight="1" spans="1:14">
      <c r="A42" s="213"/>
      <c r="B42" s="198"/>
      <c r="C42" s="196"/>
      <c r="D42" s="218"/>
      <c r="E42" s="200"/>
      <c r="F42" s="198" t="s">
        <v>350</v>
      </c>
      <c r="G42" s="199" t="s">
        <v>346</v>
      </c>
      <c r="H42" s="193">
        <f t="shared" si="4"/>
        <v>0</v>
      </c>
      <c r="I42" s="227"/>
      <c r="J42" s="227"/>
      <c r="K42" s="227"/>
      <c r="L42" s="227"/>
      <c r="M42" s="227"/>
      <c r="N42" s="227"/>
    </row>
    <row r="43" s="159" customFormat="1" ht="21" customHeight="1" spans="1:14">
      <c r="A43" s="213"/>
      <c r="B43" s="198" t="s">
        <v>305</v>
      </c>
      <c r="C43" s="217" t="s">
        <v>351</v>
      </c>
      <c r="D43" s="201">
        <f>H43</f>
        <v>2</v>
      </c>
      <c r="E43" s="200"/>
      <c r="F43" s="198" t="s">
        <v>352</v>
      </c>
      <c r="G43" s="199" t="s">
        <v>351</v>
      </c>
      <c r="H43" s="193">
        <f t="shared" si="4"/>
        <v>2</v>
      </c>
      <c r="I43" s="227">
        <v>2</v>
      </c>
      <c r="J43" s="227"/>
      <c r="K43" s="227"/>
      <c r="L43" s="227"/>
      <c r="M43" s="227"/>
      <c r="N43" s="227"/>
    </row>
    <row r="44" s="159" customFormat="1" ht="21" customHeight="1" spans="1:14">
      <c r="A44" s="213"/>
      <c r="B44" s="198" t="s">
        <v>321</v>
      </c>
      <c r="C44" s="217" t="s">
        <v>353</v>
      </c>
      <c r="D44" s="201">
        <f>H44</f>
        <v>0</v>
      </c>
      <c r="E44" s="200"/>
      <c r="F44" s="198" t="s">
        <v>300</v>
      </c>
      <c r="G44" s="199" t="s">
        <v>353</v>
      </c>
      <c r="H44" s="193">
        <f t="shared" si="4"/>
        <v>0</v>
      </c>
      <c r="I44" s="227"/>
      <c r="J44" s="227"/>
      <c r="K44" s="227"/>
      <c r="L44" s="227"/>
      <c r="M44" s="227"/>
      <c r="N44" s="227"/>
    </row>
    <row r="45" s="159" customFormat="1" ht="21" customHeight="1" spans="1:14">
      <c r="A45" s="213"/>
      <c r="B45" s="198" t="s">
        <v>292</v>
      </c>
      <c r="C45" s="217" t="s">
        <v>354</v>
      </c>
      <c r="D45" s="201">
        <f>H45</f>
        <v>0</v>
      </c>
      <c r="E45" s="200"/>
      <c r="F45" s="198" t="s">
        <v>355</v>
      </c>
      <c r="G45" s="199" t="s">
        <v>354</v>
      </c>
      <c r="H45" s="193">
        <f t="shared" si="4"/>
        <v>0</v>
      </c>
      <c r="I45" s="227"/>
      <c r="J45" s="227"/>
      <c r="K45" s="227"/>
      <c r="L45" s="227"/>
      <c r="M45" s="227"/>
      <c r="N45" s="227"/>
    </row>
    <row r="46" s="159" customFormat="1" ht="21" customHeight="1" spans="1:14">
      <c r="A46" s="213"/>
      <c r="B46" s="203" t="s">
        <v>294</v>
      </c>
      <c r="C46" s="211" t="s">
        <v>356</v>
      </c>
      <c r="D46" s="201">
        <f>H46</f>
        <v>1</v>
      </c>
      <c r="E46" s="200"/>
      <c r="F46" s="198" t="s">
        <v>303</v>
      </c>
      <c r="G46" s="199" t="s">
        <v>356</v>
      </c>
      <c r="H46" s="193">
        <f t="shared" si="4"/>
        <v>1</v>
      </c>
      <c r="I46" s="227">
        <v>1</v>
      </c>
      <c r="J46" s="227"/>
      <c r="K46" s="227"/>
      <c r="L46" s="227"/>
      <c r="M46" s="227"/>
      <c r="N46" s="227"/>
    </row>
    <row r="47" s="159" customFormat="1" ht="21" customHeight="1" spans="1:14">
      <c r="A47" s="219"/>
      <c r="B47" s="195">
        <v>99</v>
      </c>
      <c r="C47" s="196" t="s">
        <v>357</v>
      </c>
      <c r="D47" s="201">
        <f>H47</f>
        <v>0</v>
      </c>
      <c r="E47" s="205"/>
      <c r="F47" s="198" t="s">
        <v>309</v>
      </c>
      <c r="G47" s="199" t="s">
        <v>357</v>
      </c>
      <c r="H47" s="193">
        <f t="shared" si="4"/>
        <v>0</v>
      </c>
      <c r="I47" s="227"/>
      <c r="J47" s="227"/>
      <c r="K47" s="227"/>
      <c r="L47" s="227"/>
      <c r="M47" s="227"/>
      <c r="N47" s="227"/>
    </row>
    <row r="48" s="159" customFormat="1" ht="21" customHeight="1" spans="1:14">
      <c r="A48" s="188">
        <v>503</v>
      </c>
      <c r="B48" s="220"/>
      <c r="C48" s="207" t="s">
        <v>358</v>
      </c>
      <c r="D48" s="221">
        <f>SUM(D49:D64)</f>
        <v>2</v>
      </c>
      <c r="E48" s="188">
        <v>310</v>
      </c>
      <c r="F48" s="191"/>
      <c r="G48" s="192" t="s">
        <v>359</v>
      </c>
      <c r="H48" s="193">
        <f t="shared" ref="H48:N48" si="5">SUM(H49:H64)</f>
        <v>2</v>
      </c>
      <c r="I48" s="193">
        <f t="shared" si="5"/>
        <v>0</v>
      </c>
      <c r="J48" s="193">
        <f t="shared" si="5"/>
        <v>2</v>
      </c>
      <c r="K48" s="193">
        <f t="shared" si="5"/>
        <v>0</v>
      </c>
      <c r="L48" s="193">
        <f t="shared" si="5"/>
        <v>0</v>
      </c>
      <c r="M48" s="193">
        <f t="shared" si="5"/>
        <v>0</v>
      </c>
      <c r="N48" s="193">
        <f t="shared" si="5"/>
        <v>0</v>
      </c>
    </row>
    <row r="49" s="159" customFormat="1" ht="21" customHeight="1" spans="1:14">
      <c r="A49" s="210"/>
      <c r="B49" s="195" t="s">
        <v>284</v>
      </c>
      <c r="C49" s="196" t="s">
        <v>360</v>
      </c>
      <c r="D49" s="201">
        <f>H49</f>
        <v>0</v>
      </c>
      <c r="E49" s="194"/>
      <c r="F49" s="198" t="s">
        <v>284</v>
      </c>
      <c r="G49" s="199" t="s">
        <v>360</v>
      </c>
      <c r="H49" s="193">
        <f t="shared" si="4"/>
        <v>0</v>
      </c>
      <c r="I49" s="227"/>
      <c r="J49" s="227"/>
      <c r="K49" s="227"/>
      <c r="L49" s="227"/>
      <c r="M49" s="227"/>
      <c r="N49" s="227"/>
    </row>
    <row r="50" s="159" customFormat="1" ht="21" customHeight="1" spans="1:14">
      <c r="A50" s="213"/>
      <c r="B50" s="392" t="s">
        <v>287</v>
      </c>
      <c r="C50" s="196" t="s">
        <v>361</v>
      </c>
      <c r="D50" s="201">
        <f>H50</f>
        <v>0</v>
      </c>
      <c r="E50" s="200"/>
      <c r="F50" s="198" t="s">
        <v>318</v>
      </c>
      <c r="G50" s="199" t="s">
        <v>361</v>
      </c>
      <c r="H50" s="193">
        <f t="shared" si="4"/>
        <v>0</v>
      </c>
      <c r="I50" s="227"/>
      <c r="J50" s="227"/>
      <c r="K50" s="227"/>
      <c r="L50" s="227"/>
      <c r="M50" s="227"/>
      <c r="N50" s="227"/>
    </row>
    <row r="51" s="159" customFormat="1" ht="21" customHeight="1" spans="1:14">
      <c r="A51" s="213"/>
      <c r="B51" s="198" t="s">
        <v>289</v>
      </c>
      <c r="C51" s="196" t="s">
        <v>362</v>
      </c>
      <c r="D51" s="201">
        <f>H51</f>
        <v>0</v>
      </c>
      <c r="E51" s="200"/>
      <c r="F51" s="198" t="s">
        <v>303</v>
      </c>
      <c r="G51" s="199" t="s">
        <v>362</v>
      </c>
      <c r="H51" s="193">
        <f t="shared" si="4"/>
        <v>0</v>
      </c>
      <c r="I51" s="227"/>
      <c r="J51" s="227"/>
      <c r="K51" s="227"/>
      <c r="L51" s="227"/>
      <c r="M51" s="227"/>
      <c r="N51" s="227"/>
    </row>
    <row r="52" s="159" customFormat="1" ht="21" customHeight="1" spans="1:14">
      <c r="A52" s="213"/>
      <c r="B52" s="198" t="s">
        <v>318</v>
      </c>
      <c r="C52" s="196" t="s">
        <v>363</v>
      </c>
      <c r="D52" s="212">
        <f>SUM(H52:H55)</f>
        <v>0</v>
      </c>
      <c r="E52" s="200"/>
      <c r="F52" s="198" t="s">
        <v>294</v>
      </c>
      <c r="G52" s="199" t="s">
        <v>364</v>
      </c>
      <c r="H52" s="193">
        <f t="shared" si="4"/>
        <v>0</v>
      </c>
      <c r="I52" s="227"/>
      <c r="J52" s="227"/>
      <c r="K52" s="227"/>
      <c r="L52" s="227"/>
      <c r="M52" s="227"/>
      <c r="N52" s="227"/>
    </row>
    <row r="53" s="159" customFormat="1" ht="21" customHeight="1" spans="1:14">
      <c r="A53" s="213"/>
      <c r="B53" s="198"/>
      <c r="C53" s="196"/>
      <c r="D53" s="215"/>
      <c r="E53" s="200"/>
      <c r="F53" s="198" t="s">
        <v>296</v>
      </c>
      <c r="G53" s="199" t="s">
        <v>365</v>
      </c>
      <c r="H53" s="193">
        <f t="shared" si="4"/>
        <v>0</v>
      </c>
      <c r="I53" s="227"/>
      <c r="J53" s="227"/>
      <c r="K53" s="227"/>
      <c r="L53" s="227"/>
      <c r="M53" s="227"/>
      <c r="N53" s="227"/>
    </row>
    <row r="54" s="159" customFormat="1" ht="21" customHeight="1" spans="1:14">
      <c r="A54" s="213"/>
      <c r="B54" s="198"/>
      <c r="C54" s="196"/>
      <c r="D54" s="215"/>
      <c r="E54" s="200"/>
      <c r="F54" s="198" t="s">
        <v>298</v>
      </c>
      <c r="G54" s="199" t="s">
        <v>366</v>
      </c>
      <c r="H54" s="193">
        <f t="shared" si="4"/>
        <v>0</v>
      </c>
      <c r="I54" s="227"/>
      <c r="J54" s="227"/>
      <c r="K54" s="227"/>
      <c r="L54" s="227"/>
      <c r="M54" s="227"/>
      <c r="N54" s="227"/>
    </row>
    <row r="55" s="159" customFormat="1" ht="21" customHeight="1" spans="1:14">
      <c r="A55" s="213"/>
      <c r="B55" s="198"/>
      <c r="C55" s="196"/>
      <c r="D55" s="218"/>
      <c r="E55" s="200"/>
      <c r="F55" s="198" t="s">
        <v>300</v>
      </c>
      <c r="G55" s="199" t="s">
        <v>367</v>
      </c>
      <c r="H55" s="193">
        <f t="shared" si="4"/>
        <v>0</v>
      </c>
      <c r="I55" s="227"/>
      <c r="J55" s="227"/>
      <c r="K55" s="227"/>
      <c r="L55" s="227"/>
      <c r="M55" s="227"/>
      <c r="N55" s="227"/>
    </row>
    <row r="56" s="159" customFormat="1" ht="21" customHeight="1" spans="1:14">
      <c r="A56" s="213"/>
      <c r="B56" s="198" t="s">
        <v>305</v>
      </c>
      <c r="C56" s="196" t="s">
        <v>368</v>
      </c>
      <c r="D56" s="212">
        <f>SUM(H56:H58)</f>
        <v>2</v>
      </c>
      <c r="E56" s="200"/>
      <c r="F56" s="198" t="s">
        <v>287</v>
      </c>
      <c r="G56" s="199" t="s">
        <v>369</v>
      </c>
      <c r="H56" s="193">
        <f t="shared" si="4"/>
        <v>2</v>
      </c>
      <c r="I56" s="227"/>
      <c r="J56" s="227">
        <v>2</v>
      </c>
      <c r="K56" s="227"/>
      <c r="L56" s="227"/>
      <c r="M56" s="227"/>
      <c r="N56" s="227"/>
    </row>
    <row r="57" s="159" customFormat="1" ht="21" customHeight="1" spans="1:14">
      <c r="A57" s="213"/>
      <c r="B57" s="198"/>
      <c r="C57" s="196"/>
      <c r="D57" s="215"/>
      <c r="E57" s="200"/>
      <c r="F57" s="198" t="s">
        <v>289</v>
      </c>
      <c r="G57" s="199" t="s">
        <v>370</v>
      </c>
      <c r="H57" s="193">
        <f t="shared" si="4"/>
        <v>0</v>
      </c>
      <c r="I57" s="227"/>
      <c r="J57" s="227"/>
      <c r="K57" s="227"/>
      <c r="L57" s="227"/>
      <c r="M57" s="227"/>
      <c r="N57" s="227"/>
    </row>
    <row r="58" s="159" customFormat="1" ht="21" customHeight="1" spans="1:14">
      <c r="A58" s="213"/>
      <c r="B58" s="198"/>
      <c r="C58" s="196"/>
      <c r="D58" s="218"/>
      <c r="E58" s="200"/>
      <c r="F58" s="198" t="s">
        <v>321</v>
      </c>
      <c r="G58" s="199" t="s">
        <v>371</v>
      </c>
      <c r="H58" s="193">
        <f t="shared" si="4"/>
        <v>0</v>
      </c>
      <c r="I58" s="227"/>
      <c r="J58" s="227"/>
      <c r="K58" s="227"/>
      <c r="L58" s="227"/>
      <c r="M58" s="227"/>
      <c r="N58" s="227"/>
    </row>
    <row r="59" s="159" customFormat="1" ht="21" customHeight="1" spans="1:14">
      <c r="A59" s="213"/>
      <c r="B59" s="198" t="s">
        <v>321</v>
      </c>
      <c r="C59" s="196" t="s">
        <v>372</v>
      </c>
      <c r="D59" s="201">
        <f>H59</f>
        <v>0</v>
      </c>
      <c r="E59" s="200"/>
      <c r="F59" s="198" t="s">
        <v>305</v>
      </c>
      <c r="G59" s="199" t="s">
        <v>372</v>
      </c>
      <c r="H59" s="193">
        <f t="shared" si="4"/>
        <v>0</v>
      </c>
      <c r="I59" s="227"/>
      <c r="J59" s="227"/>
      <c r="K59" s="227"/>
      <c r="L59" s="227"/>
      <c r="M59" s="227"/>
      <c r="N59" s="227"/>
    </row>
    <row r="60" s="159" customFormat="1" ht="21" customHeight="1" spans="1:14">
      <c r="A60" s="213"/>
      <c r="B60" s="198" t="s">
        <v>309</v>
      </c>
      <c r="C60" s="196" t="s">
        <v>373</v>
      </c>
      <c r="D60" s="212">
        <f>SUM(H60:H64)</f>
        <v>0</v>
      </c>
      <c r="E60" s="200"/>
      <c r="F60" s="198" t="s">
        <v>292</v>
      </c>
      <c r="G60" s="199" t="s">
        <v>374</v>
      </c>
      <c r="H60" s="193">
        <f t="shared" si="4"/>
        <v>0</v>
      </c>
      <c r="I60" s="227"/>
      <c r="J60" s="227"/>
      <c r="K60" s="227"/>
      <c r="L60" s="227"/>
      <c r="M60" s="227"/>
      <c r="N60" s="227"/>
    </row>
    <row r="61" s="159" customFormat="1" ht="21" customHeight="1" spans="1:14">
      <c r="A61" s="213"/>
      <c r="B61" s="198"/>
      <c r="C61" s="196"/>
      <c r="D61" s="215"/>
      <c r="E61" s="200"/>
      <c r="F61" s="198" t="s">
        <v>375</v>
      </c>
      <c r="G61" s="199" t="s">
        <v>376</v>
      </c>
      <c r="H61" s="193">
        <f t="shared" si="4"/>
        <v>0</v>
      </c>
      <c r="I61" s="227"/>
      <c r="J61" s="227"/>
      <c r="K61" s="227"/>
      <c r="L61" s="227"/>
      <c r="M61" s="227"/>
      <c r="N61" s="227"/>
    </row>
    <row r="62" s="159" customFormat="1" ht="21" customHeight="1" spans="1:14">
      <c r="A62" s="213"/>
      <c r="B62" s="198"/>
      <c r="C62" s="196"/>
      <c r="D62" s="215"/>
      <c r="E62" s="200"/>
      <c r="F62" s="198">
        <v>21</v>
      </c>
      <c r="G62" s="199" t="s">
        <v>377</v>
      </c>
      <c r="H62" s="193">
        <f t="shared" si="4"/>
        <v>0</v>
      </c>
      <c r="I62" s="227"/>
      <c r="J62" s="227"/>
      <c r="K62" s="227"/>
      <c r="L62" s="227"/>
      <c r="M62" s="227"/>
      <c r="N62" s="227"/>
    </row>
    <row r="63" s="159" customFormat="1" ht="21" customHeight="1" spans="1:14">
      <c r="A63" s="213"/>
      <c r="B63" s="198"/>
      <c r="C63" s="196"/>
      <c r="D63" s="215"/>
      <c r="E63" s="200"/>
      <c r="F63" s="198">
        <v>22</v>
      </c>
      <c r="G63" s="199" t="s">
        <v>378</v>
      </c>
      <c r="H63" s="193">
        <f t="shared" si="4"/>
        <v>0</v>
      </c>
      <c r="I63" s="227"/>
      <c r="J63" s="227"/>
      <c r="K63" s="227"/>
      <c r="L63" s="227"/>
      <c r="M63" s="227"/>
      <c r="N63" s="227"/>
    </row>
    <row r="64" s="159" customFormat="1" ht="21" customHeight="1" spans="1:14">
      <c r="A64" s="219"/>
      <c r="B64" s="198"/>
      <c r="C64" s="196"/>
      <c r="D64" s="218"/>
      <c r="E64" s="205"/>
      <c r="F64" s="393" t="s">
        <v>309</v>
      </c>
      <c r="G64" s="199" t="s">
        <v>373</v>
      </c>
      <c r="H64" s="193">
        <f t="shared" si="4"/>
        <v>0</v>
      </c>
      <c r="I64" s="227"/>
      <c r="J64" s="227"/>
      <c r="K64" s="227"/>
      <c r="L64" s="227"/>
      <c r="M64" s="227"/>
      <c r="N64" s="227"/>
    </row>
    <row r="65" s="159" customFormat="1" ht="21" customHeight="1" spans="1:14">
      <c r="A65" s="188">
        <v>504</v>
      </c>
      <c r="B65" s="195"/>
      <c r="C65" s="207" t="s">
        <v>379</v>
      </c>
      <c r="D65" s="201">
        <f>SUM(D66:D77)</f>
        <v>0</v>
      </c>
      <c r="E65" s="188">
        <v>309</v>
      </c>
      <c r="F65" s="229"/>
      <c r="G65" s="192" t="s">
        <v>380</v>
      </c>
      <c r="H65" s="193">
        <f t="shared" ref="H65:N65" si="6">SUM(H66:H77)</f>
        <v>0</v>
      </c>
      <c r="I65" s="193">
        <f t="shared" si="6"/>
        <v>0</v>
      </c>
      <c r="J65" s="193">
        <f t="shared" si="6"/>
        <v>0</v>
      </c>
      <c r="K65" s="193">
        <f t="shared" si="6"/>
        <v>0</v>
      </c>
      <c r="L65" s="193">
        <f t="shared" si="6"/>
        <v>0</v>
      </c>
      <c r="M65" s="193">
        <f t="shared" si="6"/>
        <v>0</v>
      </c>
      <c r="N65" s="193">
        <f t="shared" si="6"/>
        <v>0</v>
      </c>
    </row>
    <row r="66" s="159" customFormat="1" ht="21" customHeight="1" spans="1:14">
      <c r="A66" s="210">
        <v>504</v>
      </c>
      <c r="B66" s="195" t="s">
        <v>284</v>
      </c>
      <c r="C66" s="196" t="s">
        <v>360</v>
      </c>
      <c r="D66" s="201">
        <f>H66</f>
        <v>0</v>
      </c>
      <c r="E66" s="194"/>
      <c r="F66" s="198" t="s">
        <v>284</v>
      </c>
      <c r="G66" s="199" t="s">
        <v>360</v>
      </c>
      <c r="H66" s="193">
        <f t="shared" si="4"/>
        <v>0</v>
      </c>
      <c r="I66" s="227"/>
      <c r="J66" s="227"/>
      <c r="K66" s="227"/>
      <c r="L66" s="227"/>
      <c r="M66" s="227"/>
      <c r="N66" s="227"/>
    </row>
    <row r="67" s="159" customFormat="1" ht="21" customHeight="1" spans="1:14">
      <c r="A67" s="213"/>
      <c r="B67" s="392" t="s">
        <v>287</v>
      </c>
      <c r="C67" s="196" t="s">
        <v>361</v>
      </c>
      <c r="D67" s="201">
        <f>H67</f>
        <v>0</v>
      </c>
      <c r="E67" s="200"/>
      <c r="F67" s="198" t="s">
        <v>318</v>
      </c>
      <c r="G67" s="199" t="s">
        <v>361</v>
      </c>
      <c r="H67" s="193">
        <f t="shared" si="4"/>
        <v>0</v>
      </c>
      <c r="I67" s="227"/>
      <c r="J67" s="227"/>
      <c r="K67" s="227"/>
      <c r="L67" s="227"/>
      <c r="M67" s="227"/>
      <c r="N67" s="227"/>
    </row>
    <row r="68" s="159" customFormat="1" ht="21" customHeight="1" spans="1:14">
      <c r="A68" s="213"/>
      <c r="B68" s="198" t="s">
        <v>289</v>
      </c>
      <c r="C68" s="196" t="s">
        <v>362</v>
      </c>
      <c r="D68" s="201">
        <f>H68</f>
        <v>0</v>
      </c>
      <c r="E68" s="200"/>
      <c r="F68" s="198" t="s">
        <v>303</v>
      </c>
      <c r="G68" s="199" t="s">
        <v>362</v>
      </c>
      <c r="H68" s="193">
        <f t="shared" si="4"/>
        <v>0</v>
      </c>
      <c r="I68" s="227"/>
      <c r="J68" s="227"/>
      <c r="K68" s="227"/>
      <c r="L68" s="227"/>
      <c r="M68" s="227"/>
      <c r="N68" s="227"/>
    </row>
    <row r="69" s="159" customFormat="1" ht="21" customHeight="1" spans="1:14">
      <c r="A69" s="213"/>
      <c r="B69" s="198" t="s">
        <v>316</v>
      </c>
      <c r="C69" s="196" t="s">
        <v>368</v>
      </c>
      <c r="D69" s="212">
        <f>SUM(H69:H71)</f>
        <v>0</v>
      </c>
      <c r="E69" s="200"/>
      <c r="F69" s="198" t="s">
        <v>287</v>
      </c>
      <c r="G69" s="199" t="s">
        <v>369</v>
      </c>
      <c r="H69" s="193">
        <f t="shared" si="4"/>
        <v>0</v>
      </c>
      <c r="I69" s="227"/>
      <c r="J69" s="227"/>
      <c r="K69" s="227"/>
      <c r="L69" s="227"/>
      <c r="M69" s="227"/>
      <c r="N69" s="227"/>
    </row>
    <row r="70" s="159" customFormat="1" ht="21" customHeight="1" spans="1:14">
      <c r="A70" s="213"/>
      <c r="B70" s="198"/>
      <c r="C70" s="196"/>
      <c r="D70" s="215"/>
      <c r="E70" s="200"/>
      <c r="F70" s="198" t="s">
        <v>289</v>
      </c>
      <c r="G70" s="199" t="s">
        <v>370</v>
      </c>
      <c r="H70" s="193">
        <f t="shared" si="4"/>
        <v>0</v>
      </c>
      <c r="I70" s="227"/>
      <c r="J70" s="227"/>
      <c r="K70" s="227"/>
      <c r="L70" s="227"/>
      <c r="M70" s="227"/>
      <c r="N70" s="227"/>
    </row>
    <row r="71" s="159" customFormat="1" ht="21" customHeight="1" spans="1:14">
      <c r="A71" s="213"/>
      <c r="B71" s="198"/>
      <c r="C71" s="196"/>
      <c r="D71" s="218"/>
      <c r="E71" s="200"/>
      <c r="F71" s="198" t="s">
        <v>321</v>
      </c>
      <c r="G71" s="199" t="s">
        <v>371</v>
      </c>
      <c r="H71" s="193">
        <f t="shared" si="4"/>
        <v>0</v>
      </c>
      <c r="I71" s="227"/>
      <c r="J71" s="227"/>
      <c r="K71" s="227"/>
      <c r="L71" s="227"/>
      <c r="M71" s="227"/>
      <c r="N71" s="227"/>
    </row>
    <row r="72" s="159" customFormat="1" ht="21" customHeight="1" spans="1:14">
      <c r="A72" s="213"/>
      <c r="B72" s="198" t="s">
        <v>318</v>
      </c>
      <c r="C72" s="196" t="s">
        <v>372</v>
      </c>
      <c r="D72" s="201">
        <f>H72</f>
        <v>0</v>
      </c>
      <c r="E72" s="200"/>
      <c r="F72" s="198" t="s">
        <v>305</v>
      </c>
      <c r="G72" s="199" t="s">
        <v>372</v>
      </c>
      <c r="H72" s="193">
        <f t="shared" si="4"/>
        <v>0</v>
      </c>
      <c r="I72" s="227"/>
      <c r="J72" s="227"/>
      <c r="K72" s="227"/>
      <c r="L72" s="227"/>
      <c r="M72" s="227"/>
      <c r="N72" s="227"/>
    </row>
    <row r="73" s="159" customFormat="1" ht="21" customHeight="1" spans="1:14">
      <c r="A73" s="213"/>
      <c r="B73" s="198" t="s">
        <v>309</v>
      </c>
      <c r="C73" s="196" t="s">
        <v>373</v>
      </c>
      <c r="D73" s="212">
        <f>SUM(H73:H77)</f>
        <v>0</v>
      </c>
      <c r="E73" s="200"/>
      <c r="F73" s="198" t="s">
        <v>292</v>
      </c>
      <c r="G73" s="199" t="s">
        <v>374</v>
      </c>
      <c r="H73" s="193">
        <f t="shared" ref="H73:H125" si="7">I73+J73+K73+L73+M73+N73</f>
        <v>0</v>
      </c>
      <c r="I73" s="227"/>
      <c r="J73" s="227"/>
      <c r="K73" s="227"/>
      <c r="L73" s="227"/>
      <c r="M73" s="227"/>
      <c r="N73" s="227"/>
    </row>
    <row r="74" s="159" customFormat="1" ht="21" customHeight="1" spans="1:14">
      <c r="A74" s="213"/>
      <c r="B74" s="198"/>
      <c r="C74" s="196"/>
      <c r="D74" s="215"/>
      <c r="E74" s="200"/>
      <c r="F74" s="198" t="s">
        <v>375</v>
      </c>
      <c r="G74" s="199" t="s">
        <v>376</v>
      </c>
      <c r="H74" s="193">
        <f t="shared" si="7"/>
        <v>0</v>
      </c>
      <c r="I74" s="227"/>
      <c r="J74" s="227"/>
      <c r="K74" s="227"/>
      <c r="L74" s="227"/>
      <c r="M74" s="227"/>
      <c r="N74" s="227"/>
    </row>
    <row r="75" s="159" customFormat="1" ht="21" customHeight="1" spans="1:14">
      <c r="A75" s="213"/>
      <c r="B75" s="198"/>
      <c r="C75" s="196"/>
      <c r="D75" s="215"/>
      <c r="E75" s="200"/>
      <c r="F75" s="198">
        <v>21</v>
      </c>
      <c r="G75" s="199" t="s">
        <v>377</v>
      </c>
      <c r="H75" s="193">
        <f t="shared" si="7"/>
        <v>0</v>
      </c>
      <c r="I75" s="227"/>
      <c r="J75" s="227"/>
      <c r="K75" s="227"/>
      <c r="L75" s="227"/>
      <c r="M75" s="227"/>
      <c r="N75" s="227"/>
    </row>
    <row r="76" s="159" customFormat="1" ht="21" customHeight="1" spans="1:14">
      <c r="A76" s="213"/>
      <c r="B76" s="198"/>
      <c r="C76" s="196"/>
      <c r="D76" s="215"/>
      <c r="E76" s="200"/>
      <c r="F76" s="198">
        <v>22</v>
      </c>
      <c r="G76" s="199" t="s">
        <v>378</v>
      </c>
      <c r="H76" s="193">
        <f t="shared" si="7"/>
        <v>0</v>
      </c>
      <c r="I76" s="227"/>
      <c r="J76" s="227"/>
      <c r="K76" s="227"/>
      <c r="L76" s="227"/>
      <c r="M76" s="227"/>
      <c r="N76" s="227"/>
    </row>
    <row r="77" s="159" customFormat="1" ht="21" customHeight="1" spans="1:14">
      <c r="A77" s="219"/>
      <c r="B77" s="220"/>
      <c r="C77" s="196"/>
      <c r="D77" s="218"/>
      <c r="E77" s="205"/>
      <c r="F77" s="393" t="s">
        <v>309</v>
      </c>
      <c r="G77" s="199" t="s">
        <v>381</v>
      </c>
      <c r="H77" s="193">
        <f t="shared" si="7"/>
        <v>0</v>
      </c>
      <c r="I77" s="227"/>
      <c r="J77" s="227"/>
      <c r="K77" s="227"/>
      <c r="L77" s="227"/>
      <c r="M77" s="227"/>
      <c r="N77" s="227"/>
    </row>
    <row r="78" s="159" customFormat="1" ht="21" customHeight="1" spans="1:14">
      <c r="A78" s="188">
        <v>505</v>
      </c>
      <c r="B78" s="195"/>
      <c r="C78" s="189" t="s">
        <v>382</v>
      </c>
      <c r="D78" s="230"/>
      <c r="E78" s="220"/>
      <c r="F78" s="231"/>
      <c r="G78" s="199"/>
      <c r="H78" s="193">
        <f t="shared" si="7"/>
        <v>0</v>
      </c>
      <c r="I78" s="227"/>
      <c r="J78" s="227"/>
      <c r="K78" s="227"/>
      <c r="L78" s="227"/>
      <c r="M78" s="227"/>
      <c r="N78" s="227"/>
    </row>
    <row r="79" s="159" customFormat="1" ht="21" customHeight="1" spans="1:14">
      <c r="A79" s="194"/>
      <c r="B79" s="392" t="s">
        <v>284</v>
      </c>
      <c r="C79" s="196" t="s">
        <v>383</v>
      </c>
      <c r="D79" s="232"/>
      <c r="E79" s="188">
        <v>301</v>
      </c>
      <c r="F79" s="231"/>
      <c r="G79" s="192" t="s">
        <v>283</v>
      </c>
      <c r="H79" s="193">
        <f t="shared" si="7"/>
        <v>0</v>
      </c>
      <c r="I79" s="227"/>
      <c r="J79" s="227"/>
      <c r="K79" s="227"/>
      <c r="L79" s="227"/>
      <c r="M79" s="227"/>
      <c r="N79" s="227"/>
    </row>
    <row r="80" s="159" customFormat="1" ht="21" customHeight="1" spans="1:14">
      <c r="A80" s="200"/>
      <c r="B80" s="392" t="s">
        <v>287</v>
      </c>
      <c r="C80" s="196" t="s">
        <v>384</v>
      </c>
      <c r="D80" s="232"/>
      <c r="E80" s="188">
        <v>302</v>
      </c>
      <c r="F80" s="231"/>
      <c r="G80" s="209" t="s">
        <v>312</v>
      </c>
      <c r="H80" s="193">
        <f t="shared" si="7"/>
        <v>0</v>
      </c>
      <c r="I80" s="227"/>
      <c r="J80" s="227"/>
      <c r="K80" s="227"/>
      <c r="L80" s="227"/>
      <c r="M80" s="227"/>
      <c r="N80" s="227"/>
    </row>
    <row r="81" s="159" customFormat="1" ht="21" customHeight="1" spans="1:14">
      <c r="A81" s="205"/>
      <c r="B81" s="195">
        <v>99</v>
      </c>
      <c r="C81" s="196" t="s">
        <v>385</v>
      </c>
      <c r="D81" s="232"/>
      <c r="E81" s="188"/>
      <c r="F81" s="231"/>
      <c r="G81" s="209"/>
      <c r="H81" s="193">
        <f t="shared" si="7"/>
        <v>0</v>
      </c>
      <c r="I81" s="227"/>
      <c r="J81" s="227"/>
      <c r="K81" s="227"/>
      <c r="L81" s="227"/>
      <c r="M81" s="227"/>
      <c r="N81" s="227"/>
    </row>
    <row r="82" s="159" customFormat="1" ht="21" customHeight="1" spans="1:14">
      <c r="A82" s="209">
        <v>506</v>
      </c>
      <c r="B82" s="195"/>
      <c r="C82" s="189" t="s">
        <v>386</v>
      </c>
      <c r="D82" s="230"/>
      <c r="E82" s="220"/>
      <c r="F82" s="231"/>
      <c r="G82" s="199"/>
      <c r="H82" s="193">
        <f t="shared" si="7"/>
        <v>0</v>
      </c>
      <c r="I82" s="227"/>
      <c r="J82" s="227"/>
      <c r="K82" s="227"/>
      <c r="L82" s="227"/>
      <c r="M82" s="227"/>
      <c r="N82" s="227"/>
    </row>
    <row r="83" s="159" customFormat="1" ht="21" customHeight="1" spans="1:14">
      <c r="A83" s="194"/>
      <c r="B83" s="392" t="s">
        <v>284</v>
      </c>
      <c r="C83" s="196" t="s">
        <v>387</v>
      </c>
      <c r="D83" s="232"/>
      <c r="E83" s="188">
        <v>310</v>
      </c>
      <c r="F83" s="231"/>
      <c r="G83" s="192" t="s">
        <v>388</v>
      </c>
      <c r="H83" s="193">
        <f t="shared" si="7"/>
        <v>0</v>
      </c>
      <c r="I83" s="227"/>
      <c r="J83" s="227"/>
      <c r="K83" s="227"/>
      <c r="L83" s="227"/>
      <c r="M83" s="227"/>
      <c r="N83" s="227"/>
    </row>
    <row r="84" s="159" customFormat="1" ht="21" customHeight="1" spans="1:14">
      <c r="A84" s="205"/>
      <c r="B84" s="392" t="s">
        <v>287</v>
      </c>
      <c r="C84" s="196" t="s">
        <v>389</v>
      </c>
      <c r="D84" s="232"/>
      <c r="E84" s="188">
        <v>309</v>
      </c>
      <c r="F84" s="231"/>
      <c r="G84" s="192" t="s">
        <v>380</v>
      </c>
      <c r="H84" s="193">
        <f t="shared" si="7"/>
        <v>0</v>
      </c>
      <c r="I84" s="227"/>
      <c r="J84" s="227"/>
      <c r="K84" s="227"/>
      <c r="L84" s="227"/>
      <c r="M84" s="227"/>
      <c r="N84" s="227"/>
    </row>
    <row r="85" s="159" customFormat="1" ht="21" customHeight="1" spans="1:14">
      <c r="A85" s="188">
        <v>507</v>
      </c>
      <c r="B85" s="188"/>
      <c r="C85" s="189" t="s">
        <v>390</v>
      </c>
      <c r="D85" s="201">
        <f>SUM(D86:D90)</f>
        <v>55</v>
      </c>
      <c r="E85" s="188">
        <v>312</v>
      </c>
      <c r="F85" s="191"/>
      <c r="G85" s="192" t="s">
        <v>391</v>
      </c>
      <c r="H85" s="193">
        <f t="shared" ref="H85:N85" si="8">SUM(H86:H90)</f>
        <v>55</v>
      </c>
      <c r="I85" s="193">
        <f t="shared" si="8"/>
        <v>55</v>
      </c>
      <c r="J85" s="193">
        <f t="shared" si="8"/>
        <v>0</v>
      </c>
      <c r="K85" s="193">
        <f t="shared" si="8"/>
        <v>0</v>
      </c>
      <c r="L85" s="193">
        <f t="shared" si="8"/>
        <v>0</v>
      </c>
      <c r="M85" s="193">
        <f t="shared" si="8"/>
        <v>0</v>
      </c>
      <c r="N85" s="193">
        <f t="shared" si="8"/>
        <v>0</v>
      </c>
    </row>
    <row r="86" s="159" customFormat="1" ht="21" customHeight="1" spans="1:14">
      <c r="A86" s="210"/>
      <c r="B86" s="195" t="s">
        <v>284</v>
      </c>
      <c r="C86" s="196" t="s">
        <v>392</v>
      </c>
      <c r="D86" s="201">
        <f>H86</f>
        <v>0</v>
      </c>
      <c r="E86" s="210"/>
      <c r="F86" s="198" t="s">
        <v>284</v>
      </c>
      <c r="G86" s="199" t="s">
        <v>392</v>
      </c>
      <c r="H86" s="193">
        <f t="shared" si="7"/>
        <v>0</v>
      </c>
      <c r="I86" s="227"/>
      <c r="J86" s="227"/>
      <c r="K86" s="227"/>
      <c r="L86" s="227"/>
      <c r="M86" s="227"/>
      <c r="N86" s="227"/>
    </row>
    <row r="87" s="159" customFormat="1" ht="21" customHeight="1" spans="1:14">
      <c r="A87" s="213"/>
      <c r="B87" s="195" t="s">
        <v>289</v>
      </c>
      <c r="C87" s="196" t="s">
        <v>393</v>
      </c>
      <c r="D87" s="201">
        <f>H87</f>
        <v>0</v>
      </c>
      <c r="E87" s="213"/>
      <c r="F87" s="195" t="s">
        <v>289</v>
      </c>
      <c r="G87" s="199" t="s">
        <v>393</v>
      </c>
      <c r="H87" s="193">
        <f t="shared" si="7"/>
        <v>0</v>
      </c>
      <c r="I87" s="227"/>
      <c r="J87" s="227"/>
      <c r="K87" s="227"/>
      <c r="L87" s="227"/>
      <c r="M87" s="227"/>
      <c r="N87" s="227"/>
    </row>
    <row r="88" s="159" customFormat="1" ht="21" customHeight="1" spans="1:14">
      <c r="A88" s="213"/>
      <c r="B88" s="195" t="s">
        <v>316</v>
      </c>
      <c r="C88" s="196" t="s">
        <v>394</v>
      </c>
      <c r="D88" s="201">
        <f>H88</f>
        <v>0</v>
      </c>
      <c r="E88" s="213"/>
      <c r="F88" s="195" t="s">
        <v>316</v>
      </c>
      <c r="G88" s="199" t="s">
        <v>394</v>
      </c>
      <c r="H88" s="193">
        <f t="shared" si="7"/>
        <v>0</v>
      </c>
      <c r="I88" s="227"/>
      <c r="J88" s="227"/>
      <c r="K88" s="227"/>
      <c r="L88" s="227"/>
      <c r="M88" s="227"/>
      <c r="N88" s="227"/>
    </row>
    <row r="89" s="159" customFormat="1" ht="21" customHeight="1" spans="1:14">
      <c r="A89" s="213"/>
      <c r="B89" s="195" t="s">
        <v>318</v>
      </c>
      <c r="C89" s="196" t="s">
        <v>395</v>
      </c>
      <c r="D89" s="201">
        <f>H89</f>
        <v>55</v>
      </c>
      <c r="E89" s="213"/>
      <c r="F89" s="195" t="s">
        <v>318</v>
      </c>
      <c r="G89" s="199" t="s">
        <v>395</v>
      </c>
      <c r="H89" s="193">
        <f t="shared" si="7"/>
        <v>55</v>
      </c>
      <c r="I89" s="227">
        <v>55</v>
      </c>
      <c r="J89" s="227"/>
      <c r="K89" s="227"/>
      <c r="L89" s="227"/>
      <c r="M89" s="227"/>
      <c r="N89" s="227"/>
    </row>
    <row r="90" s="159" customFormat="1" ht="21" customHeight="1" spans="1:14">
      <c r="A90" s="219"/>
      <c r="B90" s="195">
        <v>99</v>
      </c>
      <c r="C90" s="196" t="s">
        <v>396</v>
      </c>
      <c r="D90" s="201">
        <f>H90</f>
        <v>0</v>
      </c>
      <c r="E90" s="219"/>
      <c r="F90" s="198">
        <v>99</v>
      </c>
      <c r="G90" s="199" t="s">
        <v>396</v>
      </c>
      <c r="H90" s="193">
        <f t="shared" si="7"/>
        <v>0</v>
      </c>
      <c r="I90" s="227"/>
      <c r="J90" s="227"/>
      <c r="K90" s="227"/>
      <c r="L90" s="227"/>
      <c r="M90" s="227"/>
      <c r="N90" s="227"/>
    </row>
    <row r="91" s="159" customFormat="1" ht="21" customHeight="1" spans="1:14">
      <c r="A91" s="188">
        <v>508</v>
      </c>
      <c r="B91" s="188"/>
      <c r="C91" s="189" t="s">
        <v>397</v>
      </c>
      <c r="D91" s="201">
        <f>SUM(D92:D93)</f>
        <v>0</v>
      </c>
      <c r="E91" s="188">
        <v>311</v>
      </c>
      <c r="F91" s="188"/>
      <c r="G91" s="192" t="s">
        <v>398</v>
      </c>
      <c r="H91" s="193">
        <f t="shared" ref="H91:N91" si="9">SUM(H92:H93)</f>
        <v>0</v>
      </c>
      <c r="I91" s="193">
        <f t="shared" si="9"/>
        <v>0</v>
      </c>
      <c r="J91" s="193">
        <f t="shared" si="9"/>
        <v>0</v>
      </c>
      <c r="K91" s="193">
        <f t="shared" si="9"/>
        <v>0</v>
      </c>
      <c r="L91" s="193">
        <f t="shared" si="9"/>
        <v>0</v>
      </c>
      <c r="M91" s="193">
        <f t="shared" si="9"/>
        <v>0</v>
      </c>
      <c r="N91" s="193">
        <f t="shared" si="9"/>
        <v>0</v>
      </c>
    </row>
    <row r="92" s="159" customFormat="1" ht="21" customHeight="1" spans="1:14">
      <c r="A92" s="210"/>
      <c r="B92" s="195" t="s">
        <v>284</v>
      </c>
      <c r="C92" s="196" t="s">
        <v>392</v>
      </c>
      <c r="D92" s="201">
        <f>H92</f>
        <v>0</v>
      </c>
      <c r="E92" s="210"/>
      <c r="F92" s="195" t="s">
        <v>284</v>
      </c>
      <c r="G92" s="199" t="s">
        <v>392</v>
      </c>
      <c r="H92" s="193">
        <f t="shared" si="7"/>
        <v>0</v>
      </c>
      <c r="I92" s="227"/>
      <c r="J92" s="227"/>
      <c r="K92" s="227"/>
      <c r="L92" s="227"/>
      <c r="M92" s="227"/>
      <c r="N92" s="227"/>
    </row>
    <row r="93" s="159" customFormat="1" ht="21" customHeight="1" spans="1:14">
      <c r="A93" s="219"/>
      <c r="B93" s="195">
        <v>99</v>
      </c>
      <c r="C93" s="196" t="s">
        <v>396</v>
      </c>
      <c r="D93" s="201">
        <f>H93</f>
        <v>0</v>
      </c>
      <c r="E93" s="219"/>
      <c r="F93" s="195">
        <v>99</v>
      </c>
      <c r="G93" s="199" t="s">
        <v>396</v>
      </c>
      <c r="H93" s="193">
        <f t="shared" si="7"/>
        <v>0</v>
      </c>
      <c r="I93" s="227"/>
      <c r="J93" s="227"/>
      <c r="K93" s="227"/>
      <c r="L93" s="227"/>
      <c r="M93" s="227"/>
      <c r="N93" s="227"/>
    </row>
    <row r="94" s="159" customFormat="1" ht="21" customHeight="1" spans="1:14">
      <c r="A94" s="188">
        <v>509</v>
      </c>
      <c r="B94" s="188"/>
      <c r="C94" s="189" t="s">
        <v>399</v>
      </c>
      <c r="D94" s="201">
        <f>SUM(D95:D105)</f>
        <v>100.99887</v>
      </c>
      <c r="E94" s="188">
        <v>303</v>
      </c>
      <c r="F94" s="191"/>
      <c r="G94" s="192" t="s">
        <v>399</v>
      </c>
      <c r="H94" s="193">
        <f t="shared" ref="H94:N94" si="10">SUM(H95:H105)</f>
        <v>100.99887</v>
      </c>
      <c r="I94" s="193">
        <f t="shared" si="10"/>
        <v>52.29887</v>
      </c>
      <c r="J94" s="193">
        <f t="shared" si="10"/>
        <v>48.7</v>
      </c>
      <c r="K94" s="193">
        <f t="shared" si="10"/>
        <v>0</v>
      </c>
      <c r="L94" s="193">
        <f t="shared" si="10"/>
        <v>0</v>
      </c>
      <c r="M94" s="193">
        <f t="shared" si="10"/>
        <v>0</v>
      </c>
      <c r="N94" s="193">
        <f t="shared" si="10"/>
        <v>0</v>
      </c>
    </row>
    <row r="95" s="159" customFormat="1" ht="21" customHeight="1" spans="1:14">
      <c r="A95" s="210"/>
      <c r="B95" s="198" t="s">
        <v>284</v>
      </c>
      <c r="C95" s="196" t="s">
        <v>400</v>
      </c>
      <c r="D95" s="233">
        <f>SUM(H95:H99)</f>
        <v>98.99887</v>
      </c>
      <c r="E95" s="194"/>
      <c r="F95" s="198" t="s">
        <v>316</v>
      </c>
      <c r="G95" s="199" t="s">
        <v>401</v>
      </c>
      <c r="H95" s="193">
        <f t="shared" si="7"/>
        <v>0</v>
      </c>
      <c r="I95" s="227"/>
      <c r="J95" s="227"/>
      <c r="K95" s="227"/>
      <c r="L95" s="227"/>
      <c r="M95" s="227"/>
      <c r="N95" s="227"/>
    </row>
    <row r="96" s="159" customFormat="1" ht="21" customHeight="1" spans="1:14">
      <c r="A96" s="213"/>
      <c r="B96" s="198"/>
      <c r="C96" s="196"/>
      <c r="D96" s="234"/>
      <c r="E96" s="200"/>
      <c r="F96" s="198" t="s">
        <v>318</v>
      </c>
      <c r="G96" s="199" t="s">
        <v>402</v>
      </c>
      <c r="H96" s="193">
        <f t="shared" si="7"/>
        <v>0.9306</v>
      </c>
      <c r="I96" s="227">
        <f>遗属补助!E4*12/10000</f>
        <v>0.9306</v>
      </c>
      <c r="J96" s="227"/>
      <c r="K96" s="227"/>
      <c r="L96" s="227"/>
      <c r="M96" s="227"/>
      <c r="N96" s="227"/>
    </row>
    <row r="97" s="159" customFormat="1" ht="21" customHeight="1" spans="1:14">
      <c r="A97" s="213"/>
      <c r="B97" s="198"/>
      <c r="C97" s="196"/>
      <c r="D97" s="234"/>
      <c r="E97" s="200"/>
      <c r="F97" s="198" t="s">
        <v>305</v>
      </c>
      <c r="G97" s="199" t="s">
        <v>403</v>
      </c>
      <c r="H97" s="193">
        <f t="shared" si="7"/>
        <v>0</v>
      </c>
      <c r="I97" s="227"/>
      <c r="J97" s="227"/>
      <c r="K97" s="227"/>
      <c r="L97" s="227"/>
      <c r="M97" s="227"/>
      <c r="N97" s="227"/>
    </row>
    <row r="98" s="159" customFormat="1" ht="21" customHeight="1" spans="1:14">
      <c r="A98" s="213"/>
      <c r="B98" s="198"/>
      <c r="C98" s="196"/>
      <c r="D98" s="234"/>
      <c r="E98" s="200"/>
      <c r="F98" s="198" t="s">
        <v>321</v>
      </c>
      <c r="G98" s="199" t="s">
        <v>404</v>
      </c>
      <c r="H98" s="193">
        <f t="shared" si="7"/>
        <v>0</v>
      </c>
      <c r="I98" s="227"/>
      <c r="J98" s="227"/>
      <c r="K98" s="227"/>
      <c r="L98" s="227"/>
      <c r="M98" s="227"/>
      <c r="N98" s="227"/>
    </row>
    <row r="99" s="159" customFormat="1" ht="21" customHeight="1" spans="1:14">
      <c r="A99" s="213"/>
      <c r="B99" s="198"/>
      <c r="C99" s="196"/>
      <c r="D99" s="235"/>
      <c r="E99" s="200"/>
      <c r="F99" s="198" t="s">
        <v>294</v>
      </c>
      <c r="G99" s="199" t="s">
        <v>405</v>
      </c>
      <c r="H99" s="193">
        <f t="shared" si="7"/>
        <v>98.06827</v>
      </c>
      <c r="I99" s="227">
        <f>经费安排!D38+经费安排!D37</f>
        <v>49.36827</v>
      </c>
      <c r="J99" s="227">
        <v>48.7</v>
      </c>
      <c r="K99" s="227"/>
      <c r="L99" s="227"/>
      <c r="M99" s="227"/>
      <c r="N99" s="227"/>
    </row>
    <row r="100" s="159" customFormat="1" ht="21" customHeight="1" spans="1:14">
      <c r="A100" s="213"/>
      <c r="B100" s="198" t="s">
        <v>287</v>
      </c>
      <c r="C100" s="236" t="s">
        <v>406</v>
      </c>
      <c r="D100" s="201">
        <f>H100</f>
        <v>0</v>
      </c>
      <c r="E100" s="200"/>
      <c r="F100" s="198" t="s">
        <v>292</v>
      </c>
      <c r="G100" s="199" t="s">
        <v>406</v>
      </c>
      <c r="H100" s="193">
        <f t="shared" si="7"/>
        <v>0</v>
      </c>
      <c r="I100" s="227"/>
      <c r="J100" s="227"/>
      <c r="K100" s="227"/>
      <c r="L100" s="227"/>
      <c r="M100" s="227"/>
      <c r="N100" s="227"/>
    </row>
    <row r="101" s="159" customFormat="1" ht="21" customHeight="1" spans="1:14">
      <c r="A101" s="213"/>
      <c r="B101" s="198" t="s">
        <v>289</v>
      </c>
      <c r="C101" s="236" t="s">
        <v>407</v>
      </c>
      <c r="D101" s="201">
        <f>H101</f>
        <v>0</v>
      </c>
      <c r="E101" s="200"/>
      <c r="F101" s="198" t="s">
        <v>296</v>
      </c>
      <c r="G101" s="199" t="s">
        <v>407</v>
      </c>
      <c r="H101" s="193">
        <f t="shared" si="7"/>
        <v>0</v>
      </c>
      <c r="I101" s="227"/>
      <c r="J101" s="227"/>
      <c r="K101" s="227"/>
      <c r="L101" s="227"/>
      <c r="M101" s="227"/>
      <c r="N101" s="227"/>
    </row>
    <row r="102" s="159" customFormat="1" ht="21" customHeight="1" spans="1:14">
      <c r="A102" s="213"/>
      <c r="B102" s="203" t="s">
        <v>318</v>
      </c>
      <c r="C102" s="211" t="s">
        <v>408</v>
      </c>
      <c r="D102" s="233">
        <f>SUM(H102:H104)</f>
        <v>0</v>
      </c>
      <c r="E102" s="200"/>
      <c r="F102" s="198" t="s">
        <v>284</v>
      </c>
      <c r="G102" s="199" t="s">
        <v>409</v>
      </c>
      <c r="H102" s="193">
        <f t="shared" si="7"/>
        <v>0</v>
      </c>
      <c r="I102" s="227"/>
      <c r="J102" s="227"/>
      <c r="K102" s="227"/>
      <c r="L102" s="227"/>
      <c r="M102" s="227"/>
      <c r="N102" s="227"/>
    </row>
    <row r="103" s="159" customFormat="1" ht="21" customHeight="1" spans="1:14">
      <c r="A103" s="213"/>
      <c r="B103" s="214"/>
      <c r="C103" s="204"/>
      <c r="D103" s="234"/>
      <c r="E103" s="200"/>
      <c r="F103" s="198" t="s">
        <v>287</v>
      </c>
      <c r="G103" s="199" t="s">
        <v>410</v>
      </c>
      <c r="H103" s="193">
        <f t="shared" si="7"/>
        <v>0</v>
      </c>
      <c r="I103" s="227"/>
      <c r="J103" s="227"/>
      <c r="K103" s="227"/>
      <c r="L103" s="227"/>
      <c r="M103" s="227"/>
      <c r="N103" s="227"/>
    </row>
    <row r="104" s="159" customFormat="1" ht="21" customHeight="1" spans="1:14">
      <c r="A104" s="213"/>
      <c r="B104" s="214"/>
      <c r="C104" s="204"/>
      <c r="D104" s="235"/>
      <c r="E104" s="200"/>
      <c r="F104" s="198" t="s">
        <v>289</v>
      </c>
      <c r="G104" s="199" t="s">
        <v>411</v>
      </c>
      <c r="H104" s="193">
        <f t="shared" si="7"/>
        <v>0</v>
      </c>
      <c r="I104" s="227"/>
      <c r="J104" s="227"/>
      <c r="K104" s="227"/>
      <c r="L104" s="227"/>
      <c r="M104" s="227"/>
      <c r="N104" s="227"/>
    </row>
    <row r="105" s="159" customFormat="1" ht="21" customHeight="1" spans="1:14">
      <c r="A105" s="219"/>
      <c r="B105" s="195">
        <v>99</v>
      </c>
      <c r="C105" s="196" t="s">
        <v>412</v>
      </c>
      <c r="D105" s="201">
        <f>H105</f>
        <v>2</v>
      </c>
      <c r="E105" s="205"/>
      <c r="F105" s="198" t="s">
        <v>309</v>
      </c>
      <c r="G105" s="199" t="s">
        <v>412</v>
      </c>
      <c r="H105" s="193">
        <f t="shared" si="7"/>
        <v>2</v>
      </c>
      <c r="I105" s="227">
        <f>经费安排!D39</f>
        <v>2</v>
      </c>
      <c r="J105" s="227"/>
      <c r="K105" s="227"/>
      <c r="L105" s="227"/>
      <c r="M105" s="227"/>
      <c r="N105" s="227"/>
    </row>
    <row r="106" s="159" customFormat="1" ht="21" customHeight="1" spans="1:14">
      <c r="A106" s="188">
        <v>510</v>
      </c>
      <c r="B106" s="220"/>
      <c r="C106" s="189" t="s">
        <v>413</v>
      </c>
      <c r="D106" s="201">
        <f>SUM(D107:D108)</f>
        <v>0</v>
      </c>
      <c r="E106" s="188">
        <v>313</v>
      </c>
      <c r="F106" s="220"/>
      <c r="G106" s="192" t="s">
        <v>413</v>
      </c>
      <c r="H106" s="193">
        <f t="shared" ref="H106:N106" si="11">SUM(H107:H108)</f>
        <v>0</v>
      </c>
      <c r="I106" s="193">
        <f t="shared" si="11"/>
        <v>0</v>
      </c>
      <c r="J106" s="193">
        <f t="shared" si="11"/>
        <v>0</v>
      </c>
      <c r="K106" s="193">
        <f t="shared" si="11"/>
        <v>0</v>
      </c>
      <c r="L106" s="193">
        <f t="shared" si="11"/>
        <v>0</v>
      </c>
      <c r="M106" s="193">
        <f t="shared" si="11"/>
        <v>0</v>
      </c>
      <c r="N106" s="193">
        <f t="shared" si="11"/>
        <v>0</v>
      </c>
    </row>
    <row r="107" s="159" customFormat="1" ht="21" customHeight="1" spans="1:14">
      <c r="A107" s="194"/>
      <c r="B107" s="195" t="s">
        <v>287</v>
      </c>
      <c r="C107" s="196" t="s">
        <v>414</v>
      </c>
      <c r="D107" s="201">
        <f>H107</f>
        <v>0</v>
      </c>
      <c r="E107" s="194"/>
      <c r="F107" s="195" t="s">
        <v>287</v>
      </c>
      <c r="G107" s="199" t="s">
        <v>414</v>
      </c>
      <c r="H107" s="193">
        <f t="shared" si="7"/>
        <v>0</v>
      </c>
      <c r="I107" s="227"/>
      <c r="J107" s="227"/>
      <c r="K107" s="227"/>
      <c r="L107" s="227"/>
      <c r="M107" s="227"/>
      <c r="N107" s="227"/>
    </row>
    <row r="108" s="159" customFormat="1" ht="21" customHeight="1" spans="1:14">
      <c r="A108" s="205"/>
      <c r="B108" s="195" t="s">
        <v>289</v>
      </c>
      <c r="C108" s="196" t="s">
        <v>415</v>
      </c>
      <c r="D108" s="201">
        <f>H108</f>
        <v>0</v>
      </c>
      <c r="E108" s="205"/>
      <c r="F108" s="195" t="s">
        <v>289</v>
      </c>
      <c r="G108" s="199" t="s">
        <v>415</v>
      </c>
      <c r="H108" s="193">
        <f t="shared" si="7"/>
        <v>0</v>
      </c>
      <c r="I108" s="227"/>
      <c r="J108" s="227"/>
      <c r="K108" s="227"/>
      <c r="L108" s="227"/>
      <c r="M108" s="227"/>
      <c r="N108" s="227"/>
    </row>
    <row r="109" s="159" customFormat="1" ht="21" customHeight="1" spans="1:14">
      <c r="A109" s="188">
        <v>511</v>
      </c>
      <c r="B109" s="188"/>
      <c r="C109" s="189" t="s">
        <v>416</v>
      </c>
      <c r="D109" s="201">
        <f>SUM(D110:D113)</f>
        <v>0</v>
      </c>
      <c r="E109" s="188">
        <v>307</v>
      </c>
      <c r="F109" s="191"/>
      <c r="G109" s="192" t="s">
        <v>416</v>
      </c>
      <c r="H109" s="193">
        <f t="shared" ref="H109:N109" si="12">SUM(H110:H113)</f>
        <v>0</v>
      </c>
      <c r="I109" s="193">
        <f t="shared" si="12"/>
        <v>0</v>
      </c>
      <c r="J109" s="193">
        <f t="shared" si="12"/>
        <v>0</v>
      </c>
      <c r="K109" s="193">
        <f t="shared" si="12"/>
        <v>0</v>
      </c>
      <c r="L109" s="193">
        <f t="shared" si="12"/>
        <v>0</v>
      </c>
      <c r="M109" s="193">
        <f t="shared" si="12"/>
        <v>0</v>
      </c>
      <c r="N109" s="193">
        <f t="shared" si="12"/>
        <v>0</v>
      </c>
    </row>
    <row r="110" s="159" customFormat="1" ht="21" customHeight="1" spans="1:14">
      <c r="A110" s="194"/>
      <c r="B110" s="195" t="s">
        <v>284</v>
      </c>
      <c r="C110" s="196" t="s">
        <v>417</v>
      </c>
      <c r="D110" s="201">
        <f>H110</f>
        <v>0</v>
      </c>
      <c r="E110" s="194"/>
      <c r="F110" s="198" t="s">
        <v>284</v>
      </c>
      <c r="G110" s="199" t="s">
        <v>417</v>
      </c>
      <c r="H110" s="193">
        <f t="shared" si="7"/>
        <v>0</v>
      </c>
      <c r="I110" s="227"/>
      <c r="J110" s="227"/>
      <c r="K110" s="227"/>
      <c r="L110" s="227"/>
      <c r="M110" s="227"/>
      <c r="N110" s="227"/>
    </row>
    <row r="111" s="159" customFormat="1" ht="21" customHeight="1" spans="1:14">
      <c r="A111" s="200"/>
      <c r="B111" s="195" t="s">
        <v>287</v>
      </c>
      <c r="C111" s="196" t="s">
        <v>418</v>
      </c>
      <c r="D111" s="201">
        <f>H111</f>
        <v>0</v>
      </c>
      <c r="E111" s="200"/>
      <c r="F111" s="198" t="s">
        <v>287</v>
      </c>
      <c r="G111" s="199" t="s">
        <v>418</v>
      </c>
      <c r="H111" s="193">
        <f t="shared" si="7"/>
        <v>0</v>
      </c>
      <c r="I111" s="227"/>
      <c r="J111" s="227"/>
      <c r="K111" s="227"/>
      <c r="L111" s="227"/>
      <c r="M111" s="227"/>
      <c r="N111" s="227"/>
    </row>
    <row r="112" s="159" customFormat="1" ht="21" customHeight="1" spans="1:14">
      <c r="A112" s="200"/>
      <c r="B112" s="195" t="s">
        <v>289</v>
      </c>
      <c r="C112" s="196" t="s">
        <v>419</v>
      </c>
      <c r="D112" s="201">
        <f>H112</f>
        <v>0</v>
      </c>
      <c r="E112" s="200"/>
      <c r="F112" s="195" t="s">
        <v>289</v>
      </c>
      <c r="G112" s="199" t="s">
        <v>419</v>
      </c>
      <c r="H112" s="193">
        <f t="shared" si="7"/>
        <v>0</v>
      </c>
      <c r="I112" s="227"/>
      <c r="J112" s="227"/>
      <c r="K112" s="227"/>
      <c r="L112" s="227"/>
      <c r="M112" s="227"/>
      <c r="N112" s="227"/>
    </row>
    <row r="113" s="159" customFormat="1" ht="21" customHeight="1" spans="1:14">
      <c r="A113" s="205"/>
      <c r="B113" s="195" t="s">
        <v>316</v>
      </c>
      <c r="C113" s="196" t="s">
        <v>420</v>
      </c>
      <c r="D113" s="201">
        <f>H113</f>
        <v>0</v>
      </c>
      <c r="E113" s="200"/>
      <c r="F113" s="195" t="s">
        <v>316</v>
      </c>
      <c r="G113" s="199" t="s">
        <v>420</v>
      </c>
      <c r="H113" s="193">
        <f t="shared" si="7"/>
        <v>0</v>
      </c>
      <c r="I113" s="227"/>
      <c r="J113" s="227"/>
      <c r="K113" s="227"/>
      <c r="L113" s="227"/>
      <c r="M113" s="227"/>
      <c r="N113" s="227"/>
    </row>
    <row r="114" s="159" customFormat="1" ht="21" customHeight="1" spans="1:14">
      <c r="A114" s="188">
        <v>513</v>
      </c>
      <c r="B114" s="188"/>
      <c r="C114" s="189" t="s">
        <v>421</v>
      </c>
      <c r="D114" s="201">
        <f>SUM(D115:D118)</f>
        <v>0</v>
      </c>
      <c r="E114" s="200"/>
      <c r="F114" s="231"/>
      <c r="G114" s="199"/>
      <c r="H114" s="193">
        <f t="shared" si="7"/>
        <v>0</v>
      </c>
      <c r="I114" s="227"/>
      <c r="J114" s="227"/>
      <c r="K114" s="227"/>
      <c r="L114" s="227"/>
      <c r="M114" s="227"/>
      <c r="N114" s="227"/>
    </row>
    <row r="115" s="159" customFormat="1" ht="21" customHeight="1" spans="1:14">
      <c r="A115" s="210"/>
      <c r="B115" s="195" t="s">
        <v>284</v>
      </c>
      <c r="C115" s="196" t="s">
        <v>422</v>
      </c>
      <c r="D115" s="202"/>
      <c r="E115" s="200"/>
      <c r="F115" s="231"/>
      <c r="G115" s="199"/>
      <c r="H115" s="193">
        <f t="shared" si="7"/>
        <v>0</v>
      </c>
      <c r="I115" s="227"/>
      <c r="J115" s="227"/>
      <c r="K115" s="227"/>
      <c r="L115" s="227"/>
      <c r="M115" s="227"/>
      <c r="N115" s="227"/>
    </row>
    <row r="116" s="159" customFormat="1" ht="21" customHeight="1" spans="1:14">
      <c r="A116" s="213"/>
      <c r="B116" s="195" t="s">
        <v>287</v>
      </c>
      <c r="C116" s="196" t="s">
        <v>423</v>
      </c>
      <c r="D116" s="202"/>
      <c r="E116" s="200"/>
      <c r="F116" s="231"/>
      <c r="G116" s="199"/>
      <c r="H116" s="193">
        <f t="shared" si="7"/>
        <v>0</v>
      </c>
      <c r="I116" s="227"/>
      <c r="J116" s="227"/>
      <c r="K116" s="227"/>
      <c r="L116" s="227"/>
      <c r="M116" s="227"/>
      <c r="N116" s="227"/>
    </row>
    <row r="117" s="159" customFormat="1" ht="21" customHeight="1" spans="1:14">
      <c r="A117" s="213"/>
      <c r="B117" s="195" t="s">
        <v>289</v>
      </c>
      <c r="C117" s="196" t="s">
        <v>424</v>
      </c>
      <c r="D117" s="202"/>
      <c r="E117" s="200"/>
      <c r="F117" s="231"/>
      <c r="G117" s="199"/>
      <c r="H117" s="193">
        <f t="shared" si="7"/>
        <v>0</v>
      </c>
      <c r="I117" s="227"/>
      <c r="J117" s="227"/>
      <c r="K117" s="227"/>
      <c r="L117" s="227"/>
      <c r="M117" s="227"/>
      <c r="N117" s="227"/>
    </row>
    <row r="118" s="159" customFormat="1" ht="21" customHeight="1" spans="1:14">
      <c r="A118" s="219"/>
      <c r="B118" s="195" t="s">
        <v>316</v>
      </c>
      <c r="C118" s="196" t="s">
        <v>425</v>
      </c>
      <c r="D118" s="202"/>
      <c r="E118" s="205"/>
      <c r="F118" s="231"/>
      <c r="G118" s="199"/>
      <c r="H118" s="193">
        <f t="shared" si="7"/>
        <v>0</v>
      </c>
      <c r="I118" s="227"/>
      <c r="J118" s="227"/>
      <c r="K118" s="227"/>
      <c r="L118" s="227"/>
      <c r="M118" s="227"/>
      <c r="N118" s="227"/>
    </row>
    <row r="119" s="159" customFormat="1" ht="21" customHeight="1" spans="1:14">
      <c r="A119" s="188">
        <v>599</v>
      </c>
      <c r="B119" s="188"/>
      <c r="C119" s="189" t="s">
        <v>426</v>
      </c>
      <c r="D119" s="201">
        <f>SUM(D120:D125)</f>
        <v>0</v>
      </c>
      <c r="E119" s="188" t="s">
        <v>427</v>
      </c>
      <c r="F119" s="191"/>
      <c r="G119" s="192" t="s">
        <v>426</v>
      </c>
      <c r="H119" s="193">
        <f t="shared" ref="H119:N119" si="13">SUM(H120:H125)</f>
        <v>0</v>
      </c>
      <c r="I119" s="193">
        <f t="shared" si="13"/>
        <v>0</v>
      </c>
      <c r="J119" s="193">
        <f t="shared" si="13"/>
        <v>0</v>
      </c>
      <c r="K119" s="193">
        <f t="shared" si="13"/>
        <v>0</v>
      </c>
      <c r="L119" s="193">
        <f t="shared" si="13"/>
        <v>0</v>
      </c>
      <c r="M119" s="193">
        <f t="shared" si="13"/>
        <v>0</v>
      </c>
      <c r="N119" s="193">
        <f t="shared" si="13"/>
        <v>0</v>
      </c>
    </row>
    <row r="120" s="159" customFormat="1" ht="21" customHeight="1" spans="1:14">
      <c r="A120" s="210"/>
      <c r="B120" s="195" t="s">
        <v>284</v>
      </c>
      <c r="C120" s="196" t="s">
        <v>428</v>
      </c>
      <c r="D120" s="201">
        <f t="shared" ref="D120:D125" si="14">H120</f>
        <v>0</v>
      </c>
      <c r="E120" s="194"/>
      <c r="F120" s="198"/>
      <c r="G120" s="199"/>
      <c r="H120" s="193">
        <f t="shared" si="7"/>
        <v>0</v>
      </c>
      <c r="I120" s="227"/>
      <c r="J120" s="227"/>
      <c r="K120" s="227"/>
      <c r="L120" s="227"/>
      <c r="M120" s="227"/>
      <c r="N120" s="227"/>
    </row>
    <row r="121" s="159" customFormat="1" ht="21" customHeight="1" spans="1:14">
      <c r="A121" s="213"/>
      <c r="B121" s="195" t="s">
        <v>305</v>
      </c>
      <c r="C121" s="196" t="s">
        <v>429</v>
      </c>
      <c r="D121" s="201">
        <f t="shared" si="14"/>
        <v>0</v>
      </c>
      <c r="E121" s="200"/>
      <c r="F121" s="195" t="s">
        <v>305</v>
      </c>
      <c r="G121" s="199" t="s">
        <v>429</v>
      </c>
      <c r="H121" s="193">
        <f t="shared" si="7"/>
        <v>0</v>
      </c>
      <c r="I121" s="227"/>
      <c r="J121" s="227"/>
      <c r="K121" s="227"/>
      <c r="L121" s="227"/>
      <c r="M121" s="227"/>
      <c r="N121" s="227"/>
    </row>
    <row r="122" s="159" customFormat="1" ht="21" customHeight="1" spans="1:14">
      <c r="A122" s="213"/>
      <c r="B122" s="195" t="s">
        <v>321</v>
      </c>
      <c r="C122" s="196" t="s">
        <v>430</v>
      </c>
      <c r="D122" s="201">
        <f t="shared" si="14"/>
        <v>0</v>
      </c>
      <c r="E122" s="200"/>
      <c r="F122" s="195" t="s">
        <v>321</v>
      </c>
      <c r="G122" s="199" t="s">
        <v>430</v>
      </c>
      <c r="H122" s="193">
        <f t="shared" si="7"/>
        <v>0</v>
      </c>
      <c r="I122" s="227"/>
      <c r="J122" s="227"/>
      <c r="K122" s="227"/>
      <c r="L122" s="227"/>
      <c r="M122" s="227"/>
      <c r="N122" s="227"/>
    </row>
    <row r="123" s="159" customFormat="1" ht="21" customHeight="1" spans="1:14">
      <c r="A123" s="213"/>
      <c r="B123" s="195" t="s">
        <v>292</v>
      </c>
      <c r="C123" s="196" t="s">
        <v>431</v>
      </c>
      <c r="D123" s="201">
        <f t="shared" si="14"/>
        <v>0</v>
      </c>
      <c r="E123" s="200"/>
      <c r="F123" s="195" t="s">
        <v>292</v>
      </c>
      <c r="G123" s="196" t="s">
        <v>431</v>
      </c>
      <c r="H123" s="193">
        <f t="shared" si="7"/>
        <v>0</v>
      </c>
      <c r="I123" s="227"/>
      <c r="J123" s="227"/>
      <c r="K123" s="227"/>
      <c r="L123" s="227"/>
      <c r="M123" s="227"/>
      <c r="N123" s="227"/>
    </row>
    <row r="124" s="159" customFormat="1" ht="21" customHeight="1" spans="1:14">
      <c r="A124" s="213"/>
      <c r="B124" s="195" t="s">
        <v>294</v>
      </c>
      <c r="C124" s="196" t="s">
        <v>432</v>
      </c>
      <c r="D124" s="201">
        <f t="shared" si="14"/>
        <v>0</v>
      </c>
      <c r="E124" s="200"/>
      <c r="F124" s="195"/>
      <c r="G124" s="199"/>
      <c r="H124" s="193">
        <f t="shared" si="7"/>
        <v>0</v>
      </c>
      <c r="I124" s="227"/>
      <c r="J124" s="227"/>
      <c r="K124" s="227"/>
      <c r="L124" s="227"/>
      <c r="M124" s="227"/>
      <c r="N124" s="227"/>
    </row>
    <row r="125" s="159" customFormat="1" ht="21" customHeight="1" spans="1:14">
      <c r="A125" s="219"/>
      <c r="B125" s="195">
        <v>99</v>
      </c>
      <c r="C125" s="196" t="s">
        <v>433</v>
      </c>
      <c r="D125" s="201">
        <f t="shared" si="14"/>
        <v>0</v>
      </c>
      <c r="E125" s="205"/>
      <c r="F125" s="198" t="s">
        <v>309</v>
      </c>
      <c r="G125" s="199" t="s">
        <v>433</v>
      </c>
      <c r="H125" s="193">
        <f t="shared" si="7"/>
        <v>0</v>
      </c>
      <c r="I125" s="227"/>
      <c r="J125" s="227"/>
      <c r="K125" s="227"/>
      <c r="L125" s="227"/>
      <c r="M125" s="227"/>
      <c r="N125" s="227"/>
    </row>
    <row r="126" ht="14.25" spans="1:5">
      <c r="A126" s="159"/>
      <c r="C126" s="159"/>
      <c r="D126" s="237"/>
      <c r="E126" s="159"/>
    </row>
  </sheetData>
  <mergeCells count="80">
    <mergeCell ref="A1:N1"/>
    <mergeCell ref="A2:B2"/>
    <mergeCell ref="A3:C3"/>
    <mergeCell ref="E3:G3"/>
    <mergeCell ref="A4:B4"/>
    <mergeCell ref="E4:F4"/>
    <mergeCell ref="A6:C6"/>
    <mergeCell ref="E6:G6"/>
    <mergeCell ref="A8:A19"/>
    <mergeCell ref="A21:A47"/>
    <mergeCell ref="A49:A64"/>
    <mergeCell ref="A66:A77"/>
    <mergeCell ref="A79:A81"/>
    <mergeCell ref="A83:A84"/>
    <mergeCell ref="A86:A90"/>
    <mergeCell ref="A92:A93"/>
    <mergeCell ref="A95:A105"/>
    <mergeCell ref="A107:A108"/>
    <mergeCell ref="A110:A113"/>
    <mergeCell ref="A115:A118"/>
    <mergeCell ref="A120:A125"/>
    <mergeCell ref="B8:B10"/>
    <mergeCell ref="B11:B15"/>
    <mergeCell ref="B17:B19"/>
    <mergeCell ref="B21:B34"/>
    <mergeCell ref="B37:B39"/>
    <mergeCell ref="B40:B42"/>
    <mergeCell ref="B52:B55"/>
    <mergeCell ref="B56:B58"/>
    <mergeCell ref="B60:B64"/>
    <mergeCell ref="B69:B71"/>
    <mergeCell ref="B73:B77"/>
    <mergeCell ref="B95:B99"/>
    <mergeCell ref="B102:B104"/>
    <mergeCell ref="C4:C5"/>
    <mergeCell ref="C8:C10"/>
    <mergeCell ref="C11:C15"/>
    <mergeCell ref="C17:C19"/>
    <mergeCell ref="C21:C34"/>
    <mergeCell ref="C37:C39"/>
    <mergeCell ref="C40:C42"/>
    <mergeCell ref="C52:C55"/>
    <mergeCell ref="C56:C58"/>
    <mergeCell ref="C60:C64"/>
    <mergeCell ref="C69:C71"/>
    <mergeCell ref="C73:C77"/>
    <mergeCell ref="C95:C99"/>
    <mergeCell ref="C102:C104"/>
    <mergeCell ref="D3:D5"/>
    <mergeCell ref="D8:D10"/>
    <mergeCell ref="D11:D15"/>
    <mergeCell ref="D17:D19"/>
    <mergeCell ref="D21:D34"/>
    <mergeCell ref="D37:D39"/>
    <mergeCell ref="D40:D42"/>
    <mergeCell ref="D52:D55"/>
    <mergeCell ref="D56:D58"/>
    <mergeCell ref="D60:D64"/>
    <mergeCell ref="D69:D71"/>
    <mergeCell ref="D73:D77"/>
    <mergeCell ref="D95:D99"/>
    <mergeCell ref="D102:D104"/>
    <mergeCell ref="E8:E19"/>
    <mergeCell ref="E21:E47"/>
    <mergeCell ref="E49:E64"/>
    <mergeCell ref="E66:E77"/>
    <mergeCell ref="E86:E90"/>
    <mergeCell ref="E92:E93"/>
    <mergeCell ref="E95:E105"/>
    <mergeCell ref="E107:E108"/>
    <mergeCell ref="E110:E118"/>
    <mergeCell ref="E120:E125"/>
    <mergeCell ref="G4:G5"/>
    <mergeCell ref="H3:H5"/>
    <mergeCell ref="I3:I5"/>
    <mergeCell ref="J3:J5"/>
    <mergeCell ref="K3:K5"/>
    <mergeCell ref="L3:L5"/>
    <mergeCell ref="M3:M5"/>
    <mergeCell ref="N3:N5"/>
  </mergeCells>
  <printOptions horizontalCentered="1"/>
  <pageMargins left="0.47244094488189" right="0.354330708661417" top="0.35" bottom="0.551181102362205" header="0.31496062992126" footer="0.31496062992126"/>
  <pageSetup paperSize="9" firstPageNumber="4294963191" orientation="landscape" useFirstPageNumber="1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P18"/>
  <sheetViews>
    <sheetView view="pageBreakPreview" zoomScaleNormal="100" zoomScaleSheetLayoutView="100" workbookViewId="0">
      <pane xSplit="8" ySplit="5" topLeftCell="I6" activePane="bottomRight" state="frozen"/>
      <selection/>
      <selection pane="topRight"/>
      <selection pane="bottomLeft"/>
      <selection pane="bottomRight" activeCell="V14" sqref="V14"/>
    </sheetView>
  </sheetViews>
  <sheetFormatPr defaultColWidth="8" defaultRowHeight="14.25"/>
  <cols>
    <col min="1" max="1" width="3.625" style="95" customWidth="1"/>
    <col min="2" max="2" width="8.875" style="96" customWidth="1"/>
    <col min="3" max="3" width="9.25" style="96" customWidth="1"/>
    <col min="4" max="4" width="11.125" style="96" customWidth="1"/>
    <col min="5" max="5" width="9.25" style="96" customWidth="1"/>
    <col min="6" max="6" width="9.5" style="96" customWidth="1"/>
    <col min="7" max="7" width="10" style="96" customWidth="1"/>
    <col min="8" max="8" width="9" style="96" customWidth="1"/>
    <col min="9" max="9" width="7.25" style="96" customWidth="1"/>
    <col min="10" max="11" width="7.625" style="96" customWidth="1"/>
    <col min="12" max="12" width="7.25" style="96" customWidth="1"/>
    <col min="13" max="15" width="7.625" style="96" customWidth="1"/>
    <col min="16" max="16" width="6.875" style="96" customWidth="1"/>
    <col min="17" max="16384" width="8" style="96"/>
  </cols>
  <sheetData>
    <row r="1" ht="23.25" customHeight="1" spans="1:16">
      <c r="A1" s="97" t="s">
        <v>434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ht="19.5" customHeight="1" spans="1:16">
      <c r="A2" s="98" t="s">
        <v>7</v>
      </c>
      <c r="B2" s="98"/>
      <c r="C2" s="100" t="str">
        <f>封面!B5</f>
        <v>九江市柴桑区供销合作社联合社</v>
      </c>
      <c r="D2" s="153"/>
      <c r="G2" s="126"/>
      <c r="O2" s="98" t="s">
        <v>435</v>
      </c>
      <c r="P2" s="98"/>
    </row>
    <row r="3" ht="18" customHeight="1" spans="1:16">
      <c r="A3" s="102" t="s">
        <v>246</v>
      </c>
      <c r="B3" s="102" t="s">
        <v>247</v>
      </c>
      <c r="C3" s="103" t="s">
        <v>248</v>
      </c>
      <c r="D3" s="104" t="s">
        <v>249</v>
      </c>
      <c r="E3" s="104"/>
      <c r="F3" s="104"/>
      <c r="G3" s="104" t="s">
        <v>250</v>
      </c>
      <c r="H3" s="104"/>
      <c r="I3" s="104" t="s">
        <v>436</v>
      </c>
      <c r="J3" s="104" t="s">
        <v>437</v>
      </c>
      <c r="K3" s="104"/>
      <c r="L3" s="104"/>
      <c r="M3" s="104"/>
      <c r="N3" s="104"/>
      <c r="O3" s="104"/>
      <c r="P3" s="109" t="s">
        <v>438</v>
      </c>
    </row>
    <row r="4" s="94" customFormat="1" ht="30" customHeight="1" spans="1:16">
      <c r="A4" s="106"/>
      <c r="B4" s="106"/>
      <c r="C4" s="107"/>
      <c r="D4" s="108" t="s">
        <v>101</v>
      </c>
      <c r="E4" s="109" t="s">
        <v>252</v>
      </c>
      <c r="F4" s="109" t="s">
        <v>253</v>
      </c>
      <c r="G4" s="108" t="s">
        <v>101</v>
      </c>
      <c r="H4" s="109" t="s">
        <v>439</v>
      </c>
      <c r="I4" s="104"/>
      <c r="J4" s="108" t="s">
        <v>440</v>
      </c>
      <c r="K4" s="109" t="s">
        <v>441</v>
      </c>
      <c r="L4" s="109" t="s">
        <v>442</v>
      </c>
      <c r="M4" s="109" t="s">
        <v>443</v>
      </c>
      <c r="N4" s="109" t="s">
        <v>444</v>
      </c>
      <c r="O4" s="109" t="s">
        <v>445</v>
      </c>
      <c r="P4" s="109"/>
    </row>
    <row r="5" s="94" customFormat="1" ht="25.5" customHeight="1" spans="1:16">
      <c r="A5" s="110" t="s">
        <v>237</v>
      </c>
      <c r="B5" s="110"/>
      <c r="C5" s="140">
        <f t="shared" ref="C5:P5" si="0">SUM(C6:C18)</f>
        <v>87214</v>
      </c>
      <c r="D5" s="140">
        <f t="shared" si="0"/>
        <v>48964</v>
      </c>
      <c r="E5" s="140">
        <f t="shared" si="0"/>
        <v>15921</v>
      </c>
      <c r="F5" s="140">
        <f t="shared" si="0"/>
        <v>33043</v>
      </c>
      <c r="G5" s="140">
        <f t="shared" si="0"/>
        <v>30850</v>
      </c>
      <c r="H5" s="140">
        <f t="shared" si="0"/>
        <v>30850</v>
      </c>
      <c r="I5" s="140">
        <f t="shared" si="0"/>
        <v>7400</v>
      </c>
      <c r="J5" s="140">
        <f t="shared" si="0"/>
        <v>20309.5343333333</v>
      </c>
      <c r="K5" s="140">
        <f t="shared" si="0"/>
        <v>6802.54666666667</v>
      </c>
      <c r="L5" s="140">
        <f t="shared" si="0"/>
        <v>0</v>
      </c>
      <c r="M5" s="140">
        <f t="shared" si="0"/>
        <v>83.8943333333333</v>
      </c>
      <c r="N5" s="140">
        <f t="shared" si="0"/>
        <v>0</v>
      </c>
      <c r="O5" s="140">
        <f t="shared" si="0"/>
        <v>13423.0933333333</v>
      </c>
      <c r="P5" s="140">
        <f t="shared" si="0"/>
        <v>9577.68</v>
      </c>
    </row>
    <row r="6" ht="21.75" customHeight="1" spans="1:16">
      <c r="A6" s="154">
        <v>1</v>
      </c>
      <c r="B6" s="155" t="s">
        <v>446</v>
      </c>
      <c r="C6" s="151">
        <f t="shared" ref="C6:C18" si="1">SUM(D6,G6,I6)</f>
        <v>8214</v>
      </c>
      <c r="D6" s="151">
        <f t="shared" ref="D6:D18" si="2">SUM(E6:F6)</f>
        <v>4999</v>
      </c>
      <c r="E6" s="156">
        <v>1510</v>
      </c>
      <c r="F6" s="156">
        <v>3489</v>
      </c>
      <c r="G6" s="151">
        <f t="shared" ref="G6:G18" si="3">SUM(H6:H6)</f>
        <v>2565</v>
      </c>
      <c r="H6" s="156">
        <v>2565</v>
      </c>
      <c r="I6" s="156">
        <v>650</v>
      </c>
      <c r="J6" s="140">
        <f>SUM(K6:O6)</f>
        <v>1930.32058333333</v>
      </c>
      <c r="K6" s="140">
        <f>(D6+H6)*8%+D6/12*8%+7</f>
        <v>645.446666666667</v>
      </c>
      <c r="L6" s="140"/>
      <c r="M6" s="140">
        <f t="shared" ref="M6:M18" si="4">(D6+H6)*0.1%+D6/12*0.1%</f>
        <v>7.98058333333333</v>
      </c>
      <c r="N6" s="140"/>
      <c r="O6" s="140">
        <f t="shared" ref="O6:O18" si="5">(D6+H6)*16%+D6/12*16%</f>
        <v>1276.89333333333</v>
      </c>
      <c r="P6" s="140">
        <f t="shared" ref="P6:P18" si="6">(D6+H6)*12%</f>
        <v>907.68</v>
      </c>
    </row>
    <row r="7" ht="21.75" customHeight="1" spans="1:16">
      <c r="A7" s="154">
        <v>2</v>
      </c>
      <c r="B7" s="155" t="s">
        <v>447</v>
      </c>
      <c r="C7" s="151">
        <f t="shared" si="1"/>
        <v>7146</v>
      </c>
      <c r="D7" s="151">
        <f t="shared" si="2"/>
        <v>4201</v>
      </c>
      <c r="E7" s="156">
        <v>1170</v>
      </c>
      <c r="F7" s="156">
        <v>3031</v>
      </c>
      <c r="G7" s="151">
        <f t="shared" si="3"/>
        <v>2395</v>
      </c>
      <c r="H7" s="156">
        <v>2395</v>
      </c>
      <c r="I7" s="156">
        <v>550</v>
      </c>
      <c r="J7" s="140">
        <f t="shared" ref="J7:J18" si="7">SUM(K7:O7)</f>
        <v>1681.00608333333</v>
      </c>
      <c r="K7" s="140">
        <f t="shared" ref="K7:K18" si="8">(D7+H7)*8%+D7/12*8%+7</f>
        <v>562.686666666667</v>
      </c>
      <c r="L7" s="140"/>
      <c r="M7" s="140">
        <f t="shared" si="4"/>
        <v>6.94608333333333</v>
      </c>
      <c r="N7" s="140"/>
      <c r="O7" s="140">
        <f t="shared" si="5"/>
        <v>1111.37333333333</v>
      </c>
      <c r="P7" s="140">
        <f t="shared" si="6"/>
        <v>791.52</v>
      </c>
    </row>
    <row r="8" ht="21.75" customHeight="1" spans="1:16">
      <c r="A8" s="154">
        <v>3</v>
      </c>
      <c r="B8" s="155" t="s">
        <v>448</v>
      </c>
      <c r="C8" s="151">
        <f t="shared" si="1"/>
        <v>6400</v>
      </c>
      <c r="D8" s="151">
        <f t="shared" si="2"/>
        <v>3635</v>
      </c>
      <c r="E8" s="156">
        <v>940</v>
      </c>
      <c r="F8" s="156">
        <v>2695</v>
      </c>
      <c r="G8" s="151">
        <f t="shared" si="3"/>
        <v>2265</v>
      </c>
      <c r="H8" s="156">
        <v>2265</v>
      </c>
      <c r="I8" s="156">
        <v>500</v>
      </c>
      <c r="J8" s="140">
        <f t="shared" si="7"/>
        <v>1501.90291666667</v>
      </c>
      <c r="K8" s="140">
        <f t="shared" si="8"/>
        <v>503.233333333333</v>
      </c>
      <c r="L8" s="140"/>
      <c r="M8" s="140">
        <f t="shared" si="4"/>
        <v>6.20291666666667</v>
      </c>
      <c r="N8" s="140"/>
      <c r="O8" s="140">
        <f t="shared" si="5"/>
        <v>992.466666666667</v>
      </c>
      <c r="P8" s="140">
        <f t="shared" si="6"/>
        <v>708</v>
      </c>
    </row>
    <row r="9" ht="21.75" customHeight="1" spans="1:16">
      <c r="A9" s="154">
        <v>4</v>
      </c>
      <c r="B9" s="155" t="s">
        <v>449</v>
      </c>
      <c r="C9" s="151">
        <f t="shared" si="1"/>
        <v>6562</v>
      </c>
      <c r="D9" s="151">
        <f t="shared" si="2"/>
        <v>3617</v>
      </c>
      <c r="E9" s="156">
        <v>1170</v>
      </c>
      <c r="F9" s="156">
        <v>2447</v>
      </c>
      <c r="G9" s="151">
        <f t="shared" si="3"/>
        <v>2395</v>
      </c>
      <c r="H9" s="156">
        <v>2395</v>
      </c>
      <c r="I9" s="156">
        <v>550</v>
      </c>
      <c r="J9" s="140">
        <f t="shared" si="7"/>
        <v>1528.53341666667</v>
      </c>
      <c r="K9" s="140">
        <f t="shared" si="8"/>
        <v>512.073333333333</v>
      </c>
      <c r="L9" s="140"/>
      <c r="M9" s="140">
        <f t="shared" si="4"/>
        <v>6.31341666666667</v>
      </c>
      <c r="N9" s="140"/>
      <c r="O9" s="140">
        <f t="shared" si="5"/>
        <v>1010.14666666667</v>
      </c>
      <c r="P9" s="140">
        <f t="shared" si="6"/>
        <v>721.44</v>
      </c>
    </row>
    <row r="10" ht="21.75" customHeight="1" spans="1:16">
      <c r="A10" s="154">
        <v>5</v>
      </c>
      <c r="B10" s="155" t="s">
        <v>450</v>
      </c>
      <c r="C10" s="151">
        <f t="shared" si="1"/>
        <v>7598</v>
      </c>
      <c r="D10" s="151">
        <f t="shared" si="2"/>
        <v>4383</v>
      </c>
      <c r="E10" s="156">
        <v>1510</v>
      </c>
      <c r="F10" s="156">
        <v>2873</v>
      </c>
      <c r="G10" s="151">
        <f t="shared" si="3"/>
        <v>2565</v>
      </c>
      <c r="H10" s="156">
        <v>2565</v>
      </c>
      <c r="I10" s="156">
        <v>650</v>
      </c>
      <c r="J10" s="140">
        <f t="shared" si="7"/>
        <v>1769.49325</v>
      </c>
      <c r="K10" s="140">
        <f t="shared" si="8"/>
        <v>592.06</v>
      </c>
      <c r="L10" s="140"/>
      <c r="M10" s="140">
        <f t="shared" si="4"/>
        <v>7.31325</v>
      </c>
      <c r="N10" s="140"/>
      <c r="O10" s="140">
        <f t="shared" si="5"/>
        <v>1170.12</v>
      </c>
      <c r="P10" s="140">
        <f t="shared" si="6"/>
        <v>833.76</v>
      </c>
    </row>
    <row r="11" ht="21.75" customHeight="1" spans="1:16">
      <c r="A11" s="154">
        <v>6</v>
      </c>
      <c r="B11" s="155" t="s">
        <v>451</v>
      </c>
      <c r="C11" s="151">
        <f t="shared" si="1"/>
        <v>6524</v>
      </c>
      <c r="D11" s="151">
        <f t="shared" si="2"/>
        <v>3759</v>
      </c>
      <c r="E11" s="156">
        <v>940</v>
      </c>
      <c r="F11" s="156">
        <v>2819</v>
      </c>
      <c r="G11" s="151">
        <f t="shared" si="3"/>
        <v>2265</v>
      </c>
      <c r="H11" s="156">
        <v>2265</v>
      </c>
      <c r="I11" s="156">
        <v>500</v>
      </c>
      <c r="J11" s="140">
        <f t="shared" si="7"/>
        <v>1534.27725</v>
      </c>
      <c r="K11" s="140">
        <f t="shared" si="8"/>
        <v>513.98</v>
      </c>
      <c r="L11" s="140"/>
      <c r="M11" s="140">
        <f t="shared" si="4"/>
        <v>6.33725</v>
      </c>
      <c r="N11" s="140"/>
      <c r="O11" s="140">
        <f t="shared" si="5"/>
        <v>1013.96</v>
      </c>
      <c r="P11" s="140">
        <f t="shared" si="6"/>
        <v>722.88</v>
      </c>
    </row>
    <row r="12" ht="21.75" customHeight="1" spans="1:16">
      <c r="A12" s="154">
        <v>7</v>
      </c>
      <c r="B12" s="155" t="s">
        <v>452</v>
      </c>
      <c r="C12" s="151">
        <f t="shared" si="1"/>
        <v>7835</v>
      </c>
      <c r="D12" s="151">
        <f t="shared" si="2"/>
        <v>4620</v>
      </c>
      <c r="E12" s="156">
        <v>1510</v>
      </c>
      <c r="F12" s="156">
        <v>3110</v>
      </c>
      <c r="G12" s="151">
        <f t="shared" si="3"/>
        <v>2565</v>
      </c>
      <c r="H12" s="156">
        <v>2565</v>
      </c>
      <c r="I12" s="156">
        <v>650</v>
      </c>
      <c r="J12" s="140">
        <f t="shared" si="7"/>
        <v>1831.37</v>
      </c>
      <c r="K12" s="140">
        <f t="shared" si="8"/>
        <v>612.6</v>
      </c>
      <c r="L12" s="140"/>
      <c r="M12" s="140">
        <f t="shared" si="4"/>
        <v>7.57</v>
      </c>
      <c r="N12" s="140"/>
      <c r="O12" s="140">
        <f t="shared" si="5"/>
        <v>1211.2</v>
      </c>
      <c r="P12" s="140">
        <f t="shared" si="6"/>
        <v>862.2</v>
      </c>
    </row>
    <row r="13" ht="21.75" customHeight="1" spans="1:16">
      <c r="A13" s="154">
        <v>8</v>
      </c>
      <c r="B13" s="155" t="s">
        <v>453</v>
      </c>
      <c r="C13" s="151">
        <f t="shared" si="1"/>
        <v>6101</v>
      </c>
      <c r="D13" s="151">
        <f t="shared" si="2"/>
        <v>3286</v>
      </c>
      <c r="E13" s="156">
        <v>1010</v>
      </c>
      <c r="F13" s="156">
        <v>2276</v>
      </c>
      <c r="G13" s="151">
        <f t="shared" si="3"/>
        <v>2265</v>
      </c>
      <c r="H13" s="156">
        <v>2265</v>
      </c>
      <c r="I13" s="156">
        <v>550</v>
      </c>
      <c r="J13" s="140">
        <f t="shared" si="7"/>
        <v>1410.78483333333</v>
      </c>
      <c r="K13" s="140">
        <f t="shared" si="8"/>
        <v>472.986666666667</v>
      </c>
      <c r="L13" s="140"/>
      <c r="M13" s="140">
        <f t="shared" si="4"/>
        <v>5.82483333333333</v>
      </c>
      <c r="N13" s="140"/>
      <c r="O13" s="140">
        <f t="shared" si="5"/>
        <v>931.973333333333</v>
      </c>
      <c r="P13" s="140">
        <f t="shared" si="6"/>
        <v>666.12</v>
      </c>
    </row>
    <row r="14" ht="21.75" customHeight="1" spans="1:16">
      <c r="A14" s="154">
        <v>9</v>
      </c>
      <c r="B14" s="155" t="s">
        <v>454</v>
      </c>
      <c r="C14" s="151">
        <f t="shared" si="1"/>
        <v>5981</v>
      </c>
      <c r="D14" s="151">
        <f t="shared" si="2"/>
        <v>3216</v>
      </c>
      <c r="E14" s="156">
        <v>940</v>
      </c>
      <c r="F14" s="156">
        <v>2276</v>
      </c>
      <c r="G14" s="151">
        <f t="shared" si="3"/>
        <v>2265</v>
      </c>
      <c r="H14" s="156">
        <v>2265</v>
      </c>
      <c r="I14" s="156">
        <v>500</v>
      </c>
      <c r="J14" s="140">
        <f t="shared" si="7"/>
        <v>1392.509</v>
      </c>
      <c r="K14" s="140">
        <f t="shared" si="8"/>
        <v>466.92</v>
      </c>
      <c r="L14" s="140"/>
      <c r="M14" s="140">
        <f t="shared" si="4"/>
        <v>5.749</v>
      </c>
      <c r="N14" s="140"/>
      <c r="O14" s="140">
        <f t="shared" si="5"/>
        <v>919.84</v>
      </c>
      <c r="P14" s="140">
        <f t="shared" si="6"/>
        <v>657.72</v>
      </c>
    </row>
    <row r="15" ht="21.75" customHeight="1" spans="1:16">
      <c r="A15" s="154">
        <v>10</v>
      </c>
      <c r="B15" s="155" t="s">
        <v>455</v>
      </c>
      <c r="C15" s="151">
        <f t="shared" si="1"/>
        <v>6276</v>
      </c>
      <c r="D15" s="151">
        <f t="shared" si="2"/>
        <v>3511</v>
      </c>
      <c r="E15" s="156">
        <v>940</v>
      </c>
      <c r="F15" s="156">
        <v>2571</v>
      </c>
      <c r="G15" s="151">
        <f t="shared" si="3"/>
        <v>2265</v>
      </c>
      <c r="H15" s="156">
        <v>2265</v>
      </c>
      <c r="I15" s="156">
        <v>500</v>
      </c>
      <c r="J15" s="140">
        <f t="shared" si="7"/>
        <v>1469.52858333333</v>
      </c>
      <c r="K15" s="140">
        <f t="shared" si="8"/>
        <v>492.486666666667</v>
      </c>
      <c r="L15" s="140"/>
      <c r="M15" s="140">
        <f t="shared" si="4"/>
        <v>6.06858333333333</v>
      </c>
      <c r="N15" s="140"/>
      <c r="O15" s="140">
        <f t="shared" si="5"/>
        <v>970.973333333333</v>
      </c>
      <c r="P15" s="140">
        <f t="shared" si="6"/>
        <v>693.12</v>
      </c>
    </row>
    <row r="16" ht="21.75" customHeight="1" spans="1:16">
      <c r="A16" s="154">
        <v>11</v>
      </c>
      <c r="B16" s="155" t="s">
        <v>456</v>
      </c>
      <c r="C16" s="151">
        <f t="shared" si="1"/>
        <v>5261</v>
      </c>
      <c r="D16" s="151">
        <f t="shared" si="2"/>
        <v>2511</v>
      </c>
      <c r="E16" s="156">
        <v>1761</v>
      </c>
      <c r="F16" s="156">
        <v>750</v>
      </c>
      <c r="G16" s="151">
        <f t="shared" si="3"/>
        <v>2250</v>
      </c>
      <c r="H16" s="156">
        <v>2250</v>
      </c>
      <c r="I16" s="156">
        <v>500</v>
      </c>
      <c r="J16" s="140">
        <f t="shared" si="7"/>
        <v>1204.83025</v>
      </c>
      <c r="K16" s="140">
        <f t="shared" si="8"/>
        <v>404.62</v>
      </c>
      <c r="L16" s="140"/>
      <c r="M16" s="140">
        <f t="shared" si="4"/>
        <v>4.97025</v>
      </c>
      <c r="N16" s="140"/>
      <c r="O16" s="140">
        <f t="shared" si="5"/>
        <v>795.24</v>
      </c>
      <c r="P16" s="140">
        <f t="shared" si="6"/>
        <v>571.32</v>
      </c>
    </row>
    <row r="17" ht="21.75" customHeight="1" spans="1:16">
      <c r="A17" s="154">
        <v>12</v>
      </c>
      <c r="B17" s="155" t="s">
        <v>457</v>
      </c>
      <c r="C17" s="151">
        <f t="shared" si="1"/>
        <v>7000</v>
      </c>
      <c r="D17" s="151">
        <f t="shared" si="2"/>
        <v>3955</v>
      </c>
      <c r="E17" s="156">
        <v>1260</v>
      </c>
      <c r="F17" s="156">
        <v>2695</v>
      </c>
      <c r="G17" s="151">
        <f t="shared" si="3"/>
        <v>2395</v>
      </c>
      <c r="H17" s="156">
        <v>2395</v>
      </c>
      <c r="I17" s="156">
        <v>650</v>
      </c>
      <c r="J17" s="140">
        <f t="shared" si="7"/>
        <v>1616.77958333333</v>
      </c>
      <c r="K17" s="140">
        <f t="shared" si="8"/>
        <v>541.366666666667</v>
      </c>
      <c r="L17" s="140"/>
      <c r="M17" s="140">
        <f t="shared" si="4"/>
        <v>6.67958333333333</v>
      </c>
      <c r="N17" s="140"/>
      <c r="O17" s="140">
        <f t="shared" si="5"/>
        <v>1068.73333333333</v>
      </c>
      <c r="P17" s="140">
        <f t="shared" si="6"/>
        <v>762</v>
      </c>
    </row>
    <row r="18" ht="21.75" customHeight="1" spans="1:16">
      <c r="A18" s="154">
        <v>13</v>
      </c>
      <c r="B18" s="155" t="s">
        <v>458</v>
      </c>
      <c r="C18" s="151">
        <f t="shared" si="1"/>
        <v>6316</v>
      </c>
      <c r="D18" s="151">
        <f t="shared" si="2"/>
        <v>3271</v>
      </c>
      <c r="E18" s="156">
        <v>1260</v>
      </c>
      <c r="F18" s="156">
        <v>2011</v>
      </c>
      <c r="G18" s="151">
        <f t="shared" si="3"/>
        <v>2395</v>
      </c>
      <c r="H18" s="156">
        <v>2395</v>
      </c>
      <c r="I18" s="156">
        <v>650</v>
      </c>
      <c r="J18" s="140">
        <f t="shared" si="7"/>
        <v>1438.19858333333</v>
      </c>
      <c r="K18" s="140">
        <f t="shared" si="8"/>
        <v>482.086666666667</v>
      </c>
      <c r="L18" s="140"/>
      <c r="M18" s="140">
        <f t="shared" si="4"/>
        <v>5.93858333333333</v>
      </c>
      <c r="N18" s="140"/>
      <c r="O18" s="140">
        <f t="shared" si="5"/>
        <v>950.173333333333</v>
      </c>
      <c r="P18" s="140">
        <f t="shared" si="6"/>
        <v>679.92</v>
      </c>
    </row>
  </sheetData>
  <mergeCells count="12">
    <mergeCell ref="A1:P1"/>
    <mergeCell ref="A2:B2"/>
    <mergeCell ref="O2:P2"/>
    <mergeCell ref="D3:F3"/>
    <mergeCell ref="G3:H3"/>
    <mergeCell ref="J3:O3"/>
    <mergeCell ref="A5:B5"/>
    <mergeCell ref="A3:A4"/>
    <mergeCell ref="B3:B4"/>
    <mergeCell ref="C3:C4"/>
    <mergeCell ref="I3:I4"/>
    <mergeCell ref="P3:P4"/>
  </mergeCells>
  <printOptions horizontalCentered="1"/>
  <pageMargins left="0.251388888888889" right="0.251388888888889" top="0.751388888888889" bottom="0.751388888888889" header="0.298611111111111" footer="0.298611111111111"/>
  <pageSetup paperSize="9" pageOrder="overThenDown" orientation="landscape" horizontalDpi="1200"/>
  <headerFooter alignWithMargins="0">
    <oddHeader>&amp;L附件四：&amp;C&amp;"-,加粗"&amp;14</oddHead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6"/>
  <sheetViews>
    <sheetView workbookViewId="0">
      <pane xSplit="15" ySplit="5" topLeftCell="P6" activePane="bottomRight" state="frozen"/>
      <selection/>
      <selection pane="topRight"/>
      <selection pane="bottomLeft"/>
      <selection pane="bottomRight" activeCell="B6" sqref="B6"/>
    </sheetView>
  </sheetViews>
  <sheetFormatPr defaultColWidth="8" defaultRowHeight="14.25"/>
  <cols>
    <col min="1" max="1" width="4.25" style="95" customWidth="1"/>
    <col min="2" max="2" width="8.875" style="96" customWidth="1"/>
    <col min="3" max="3" width="9.25" style="96" customWidth="1"/>
    <col min="4" max="17" width="7.125" style="96" customWidth="1"/>
    <col min="18" max="18" width="10" style="96" customWidth="1"/>
    <col min="19" max="22" width="8.625" style="96" customWidth="1"/>
    <col min="23" max="23" width="10.5" style="96" customWidth="1"/>
    <col min="24" max="16384" width="8" style="96"/>
  </cols>
  <sheetData>
    <row r="1" ht="26.25" customHeight="1" spans="1:17">
      <c r="A1" s="97" t="s">
        <v>459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ht="19.5" customHeight="1" spans="1:16">
      <c r="A2" s="98" t="s">
        <v>7</v>
      </c>
      <c r="B2" s="98"/>
      <c r="C2" s="100" t="str">
        <f>封面!B5</f>
        <v>九江市柴桑区供销合作社联合社</v>
      </c>
      <c r="D2" s="100"/>
      <c r="L2" s="126"/>
      <c r="N2" s="128"/>
      <c r="O2" s="152" t="s">
        <v>435</v>
      </c>
      <c r="P2" s="152"/>
    </row>
    <row r="3" ht="18" customHeight="1" spans="1:23">
      <c r="A3" s="101" t="s">
        <v>246</v>
      </c>
      <c r="B3" s="102" t="s">
        <v>247</v>
      </c>
      <c r="C3" s="103" t="s">
        <v>248</v>
      </c>
      <c r="D3" s="104" t="s">
        <v>249</v>
      </c>
      <c r="E3" s="104"/>
      <c r="F3" s="104"/>
      <c r="G3" s="104"/>
      <c r="H3" s="104"/>
      <c r="I3" s="104"/>
      <c r="J3" s="104"/>
      <c r="K3" s="104"/>
      <c r="L3" s="104" t="s">
        <v>250</v>
      </c>
      <c r="M3" s="104"/>
      <c r="N3" s="104"/>
      <c r="O3" s="104"/>
      <c r="P3" s="104" t="s">
        <v>436</v>
      </c>
      <c r="Q3" s="104" t="s">
        <v>437</v>
      </c>
      <c r="R3" s="104"/>
      <c r="S3" s="104"/>
      <c r="T3" s="104"/>
      <c r="U3" s="104"/>
      <c r="V3" s="104"/>
      <c r="W3" s="108" t="s">
        <v>438</v>
      </c>
    </row>
    <row r="4" s="94" customFormat="1" ht="30" customHeight="1" spans="1:23">
      <c r="A4" s="105"/>
      <c r="B4" s="106"/>
      <c r="C4" s="107"/>
      <c r="D4" s="108" t="s">
        <v>101</v>
      </c>
      <c r="E4" s="109" t="s">
        <v>252</v>
      </c>
      <c r="F4" s="109" t="s">
        <v>253</v>
      </c>
      <c r="G4" s="109" t="s">
        <v>254</v>
      </c>
      <c r="H4" s="109" t="s">
        <v>460</v>
      </c>
      <c r="I4" s="109" t="s">
        <v>255</v>
      </c>
      <c r="J4" s="109" t="s">
        <v>461</v>
      </c>
      <c r="K4" s="109" t="s">
        <v>462</v>
      </c>
      <c r="L4" s="108" t="s">
        <v>101</v>
      </c>
      <c r="M4" s="109" t="s">
        <v>439</v>
      </c>
      <c r="N4" s="109" t="s">
        <v>257</v>
      </c>
      <c r="O4" s="109" t="s">
        <v>463</v>
      </c>
      <c r="P4" s="104"/>
      <c r="Q4" s="109" t="s">
        <v>440</v>
      </c>
      <c r="R4" s="108" t="s">
        <v>441</v>
      </c>
      <c r="S4" s="108" t="s">
        <v>442</v>
      </c>
      <c r="T4" s="108" t="s">
        <v>443</v>
      </c>
      <c r="U4" s="108" t="s">
        <v>444</v>
      </c>
      <c r="V4" s="108" t="s">
        <v>464</v>
      </c>
      <c r="W4" s="108"/>
    </row>
    <row r="5" s="94" customFormat="1" ht="25.5" customHeight="1" spans="1:23">
      <c r="A5" s="110" t="s">
        <v>237</v>
      </c>
      <c r="B5" s="110"/>
      <c r="C5" s="140">
        <f t="shared" ref="C5:W5" si="0">SUM(C6:C36)</f>
        <v>0</v>
      </c>
      <c r="D5" s="140">
        <f t="shared" si="0"/>
        <v>0</v>
      </c>
      <c r="E5" s="140">
        <f t="shared" si="0"/>
        <v>0</v>
      </c>
      <c r="F5" s="140">
        <f t="shared" si="0"/>
        <v>0</v>
      </c>
      <c r="G5" s="140">
        <f t="shared" si="0"/>
        <v>0</v>
      </c>
      <c r="H5" s="140">
        <f t="shared" si="0"/>
        <v>0</v>
      </c>
      <c r="I5" s="140">
        <f t="shared" si="0"/>
        <v>0</v>
      </c>
      <c r="J5" s="140">
        <f t="shared" si="0"/>
        <v>0</v>
      </c>
      <c r="K5" s="140">
        <f t="shared" si="0"/>
        <v>0</v>
      </c>
      <c r="L5" s="140">
        <f t="shared" si="0"/>
        <v>0</v>
      </c>
      <c r="M5" s="140">
        <f t="shared" si="0"/>
        <v>0</v>
      </c>
      <c r="N5" s="140">
        <f t="shared" si="0"/>
        <v>0</v>
      </c>
      <c r="O5" s="140">
        <f t="shared" si="0"/>
        <v>0</v>
      </c>
      <c r="P5" s="140">
        <f t="shared" si="0"/>
        <v>0</v>
      </c>
      <c r="Q5" s="140">
        <f t="shared" si="0"/>
        <v>0</v>
      </c>
      <c r="R5" s="140">
        <f t="shared" si="0"/>
        <v>0</v>
      </c>
      <c r="S5" s="140">
        <f t="shared" si="0"/>
        <v>0</v>
      </c>
      <c r="T5" s="140">
        <f t="shared" si="0"/>
        <v>0</v>
      </c>
      <c r="U5" s="140">
        <f t="shared" si="0"/>
        <v>0</v>
      </c>
      <c r="V5" s="140">
        <f t="shared" si="0"/>
        <v>0</v>
      </c>
      <c r="W5" s="140">
        <f t="shared" si="0"/>
        <v>0</v>
      </c>
    </row>
    <row r="6" ht="21.75" customHeight="1" spans="1:23">
      <c r="A6" s="112">
        <v>1</v>
      </c>
      <c r="B6" s="113"/>
      <c r="C6" s="151">
        <f t="shared" ref="C6:C36" si="1">SUM(D6,L6,P6)</f>
        <v>0</v>
      </c>
      <c r="D6" s="151">
        <f t="shared" ref="D6:D36" si="2">SUM(E6:K6)</f>
        <v>0</v>
      </c>
      <c r="E6" s="115"/>
      <c r="F6" s="116"/>
      <c r="G6" s="117"/>
      <c r="H6" s="117"/>
      <c r="I6" s="117"/>
      <c r="J6" s="129"/>
      <c r="K6" s="112"/>
      <c r="L6" s="151">
        <f t="shared" ref="L6:L36" si="3">SUM(M6:O6)</f>
        <v>0</v>
      </c>
      <c r="M6" s="130"/>
      <c r="N6" s="130"/>
      <c r="O6" s="131"/>
      <c r="P6" s="132"/>
      <c r="Q6" s="140">
        <f t="shared" ref="Q6:Q8" si="4">SUM(R6:V6)</f>
        <v>0</v>
      </c>
      <c r="R6" s="140">
        <f t="shared" ref="R6:R36" si="5">(D6+M6)*8%+D6/12*8%</f>
        <v>0</v>
      </c>
      <c r="S6" s="140">
        <f t="shared" ref="S6:S36" si="6">(D6+M6)*0.5%+D6/12*0.5%</f>
        <v>0</v>
      </c>
      <c r="T6" s="140">
        <f t="shared" ref="T6:T36" si="7">(D6+M6)*0.1%+D6/12*0.1%</f>
        <v>0</v>
      </c>
      <c r="U6" s="140">
        <f t="shared" ref="U6:U36" si="8">(D6+M6)*1%+D6/12*1%</f>
        <v>0</v>
      </c>
      <c r="V6" s="140">
        <f>(D6+M6)*16%+D6/12*16%</f>
        <v>0</v>
      </c>
      <c r="W6" s="140">
        <f t="shared" ref="W6:W36" si="9">(D6+M6)*12%</f>
        <v>0</v>
      </c>
    </row>
    <row r="7" ht="21.75" customHeight="1" spans="1:23">
      <c r="A7" s="112">
        <v>2</v>
      </c>
      <c r="B7" s="113"/>
      <c r="C7" s="151">
        <f t="shared" si="1"/>
        <v>0</v>
      </c>
      <c r="D7" s="151">
        <f t="shared" si="2"/>
        <v>0</v>
      </c>
      <c r="E7" s="115"/>
      <c r="F7" s="116"/>
      <c r="G7" s="117"/>
      <c r="H7" s="117"/>
      <c r="I7" s="117"/>
      <c r="J7" s="129"/>
      <c r="K7" s="112"/>
      <c r="L7" s="151">
        <f t="shared" si="3"/>
        <v>0</v>
      </c>
      <c r="M7" s="130"/>
      <c r="N7" s="130"/>
      <c r="O7" s="131"/>
      <c r="P7" s="132"/>
      <c r="Q7" s="140">
        <f t="shared" si="4"/>
        <v>0</v>
      </c>
      <c r="R7" s="140">
        <f t="shared" si="5"/>
        <v>0</v>
      </c>
      <c r="S7" s="140">
        <f t="shared" si="6"/>
        <v>0</v>
      </c>
      <c r="T7" s="140">
        <f t="shared" si="7"/>
        <v>0</v>
      </c>
      <c r="U7" s="140">
        <f t="shared" si="8"/>
        <v>0</v>
      </c>
      <c r="V7" s="140">
        <f t="shared" ref="V7:V36" si="10">(D7+M7)*16%+D7/12*16%</f>
        <v>0</v>
      </c>
      <c r="W7" s="140">
        <f t="shared" si="9"/>
        <v>0</v>
      </c>
    </row>
    <row r="8" ht="21.75" customHeight="1" spans="1:23">
      <c r="A8" s="112">
        <v>3</v>
      </c>
      <c r="B8" s="113"/>
      <c r="C8" s="151">
        <f t="shared" si="1"/>
        <v>0</v>
      </c>
      <c r="D8" s="151">
        <f t="shared" si="2"/>
        <v>0</v>
      </c>
      <c r="E8" s="115"/>
      <c r="F8" s="116"/>
      <c r="G8" s="117"/>
      <c r="H8" s="117"/>
      <c r="I8" s="117"/>
      <c r="J8" s="129"/>
      <c r="K8" s="112"/>
      <c r="L8" s="151">
        <f t="shared" si="3"/>
        <v>0</v>
      </c>
      <c r="M8" s="130"/>
      <c r="N8" s="130"/>
      <c r="O8" s="131"/>
      <c r="P8" s="132"/>
      <c r="Q8" s="140">
        <f t="shared" si="4"/>
        <v>0</v>
      </c>
      <c r="R8" s="140">
        <f t="shared" si="5"/>
        <v>0</v>
      </c>
      <c r="S8" s="140">
        <f t="shared" si="6"/>
        <v>0</v>
      </c>
      <c r="T8" s="140">
        <f t="shared" si="7"/>
        <v>0</v>
      </c>
      <c r="U8" s="140">
        <f t="shared" si="8"/>
        <v>0</v>
      </c>
      <c r="V8" s="140">
        <f t="shared" si="10"/>
        <v>0</v>
      </c>
      <c r="W8" s="140">
        <f t="shared" si="9"/>
        <v>0</v>
      </c>
    </row>
    <row r="9" ht="21.75" customHeight="1" spans="1:23">
      <c r="A9" s="112">
        <v>4</v>
      </c>
      <c r="B9" s="113"/>
      <c r="C9" s="151">
        <f t="shared" si="1"/>
        <v>0</v>
      </c>
      <c r="D9" s="151">
        <f t="shared" si="2"/>
        <v>0</v>
      </c>
      <c r="E9" s="115"/>
      <c r="F9" s="116"/>
      <c r="G9" s="117"/>
      <c r="H9" s="117"/>
      <c r="I9" s="117"/>
      <c r="J9" s="129"/>
      <c r="K9" s="112"/>
      <c r="L9" s="151">
        <f t="shared" si="3"/>
        <v>0</v>
      </c>
      <c r="M9" s="130"/>
      <c r="N9" s="130"/>
      <c r="O9" s="131"/>
      <c r="P9" s="132"/>
      <c r="Q9" s="140">
        <f t="shared" ref="Q9:Q36" si="11">SUM(R9:V9)</f>
        <v>0</v>
      </c>
      <c r="R9" s="140">
        <f t="shared" si="5"/>
        <v>0</v>
      </c>
      <c r="S9" s="140">
        <f t="shared" si="6"/>
        <v>0</v>
      </c>
      <c r="T9" s="140">
        <f t="shared" si="7"/>
        <v>0</v>
      </c>
      <c r="U9" s="140">
        <f t="shared" si="8"/>
        <v>0</v>
      </c>
      <c r="V9" s="140">
        <f t="shared" si="10"/>
        <v>0</v>
      </c>
      <c r="W9" s="140">
        <f t="shared" si="9"/>
        <v>0</v>
      </c>
    </row>
    <row r="10" ht="21.75" customHeight="1" spans="1:23">
      <c r="A10" s="112">
        <v>5</v>
      </c>
      <c r="B10" s="113"/>
      <c r="C10" s="151">
        <f t="shared" si="1"/>
        <v>0</v>
      </c>
      <c r="D10" s="151">
        <f t="shared" si="2"/>
        <v>0</v>
      </c>
      <c r="E10" s="115"/>
      <c r="F10" s="116"/>
      <c r="G10" s="117"/>
      <c r="H10" s="117"/>
      <c r="I10" s="117"/>
      <c r="J10" s="129"/>
      <c r="K10" s="112"/>
      <c r="L10" s="151">
        <f t="shared" si="3"/>
        <v>0</v>
      </c>
      <c r="M10" s="130"/>
      <c r="N10" s="130"/>
      <c r="O10" s="131"/>
      <c r="P10" s="132"/>
      <c r="Q10" s="140">
        <f t="shared" si="11"/>
        <v>0</v>
      </c>
      <c r="R10" s="140">
        <f t="shared" si="5"/>
        <v>0</v>
      </c>
      <c r="S10" s="140">
        <f t="shared" si="6"/>
        <v>0</v>
      </c>
      <c r="T10" s="140">
        <f t="shared" si="7"/>
        <v>0</v>
      </c>
      <c r="U10" s="140">
        <f t="shared" si="8"/>
        <v>0</v>
      </c>
      <c r="V10" s="140">
        <f t="shared" si="10"/>
        <v>0</v>
      </c>
      <c r="W10" s="140">
        <f t="shared" si="9"/>
        <v>0</v>
      </c>
    </row>
    <row r="11" ht="21.75" customHeight="1" spans="1:23">
      <c r="A11" s="112">
        <v>6</v>
      </c>
      <c r="B11" s="113"/>
      <c r="C11" s="151">
        <f t="shared" si="1"/>
        <v>0</v>
      </c>
      <c r="D11" s="151">
        <f t="shared" si="2"/>
        <v>0</v>
      </c>
      <c r="E11" s="115"/>
      <c r="F11" s="116"/>
      <c r="G11" s="117"/>
      <c r="H11" s="117"/>
      <c r="I11" s="117"/>
      <c r="J11" s="129"/>
      <c r="K11" s="112"/>
      <c r="L11" s="151">
        <f t="shared" si="3"/>
        <v>0</v>
      </c>
      <c r="M11" s="130"/>
      <c r="N11" s="130"/>
      <c r="O11" s="131"/>
      <c r="P11" s="132"/>
      <c r="Q11" s="140">
        <f t="shared" si="11"/>
        <v>0</v>
      </c>
      <c r="R11" s="140">
        <f t="shared" si="5"/>
        <v>0</v>
      </c>
      <c r="S11" s="140">
        <f t="shared" si="6"/>
        <v>0</v>
      </c>
      <c r="T11" s="140">
        <f t="shared" si="7"/>
        <v>0</v>
      </c>
      <c r="U11" s="140">
        <f t="shared" si="8"/>
        <v>0</v>
      </c>
      <c r="V11" s="140">
        <f t="shared" si="10"/>
        <v>0</v>
      </c>
      <c r="W11" s="140">
        <f t="shared" si="9"/>
        <v>0</v>
      </c>
    </row>
    <row r="12" ht="21.75" customHeight="1" spans="1:23">
      <c r="A12" s="112">
        <v>7</v>
      </c>
      <c r="B12" s="113"/>
      <c r="C12" s="151">
        <f t="shared" si="1"/>
        <v>0</v>
      </c>
      <c r="D12" s="151">
        <f t="shared" si="2"/>
        <v>0</v>
      </c>
      <c r="E12" s="115"/>
      <c r="F12" s="116"/>
      <c r="G12" s="117"/>
      <c r="H12" s="117"/>
      <c r="I12" s="117"/>
      <c r="J12" s="129"/>
      <c r="K12" s="112"/>
      <c r="L12" s="151">
        <f t="shared" si="3"/>
        <v>0</v>
      </c>
      <c r="M12" s="130"/>
      <c r="N12" s="130"/>
      <c r="O12" s="131"/>
      <c r="P12" s="132"/>
      <c r="Q12" s="140">
        <f t="shared" si="11"/>
        <v>0</v>
      </c>
      <c r="R12" s="140">
        <f t="shared" si="5"/>
        <v>0</v>
      </c>
      <c r="S12" s="140">
        <f t="shared" si="6"/>
        <v>0</v>
      </c>
      <c r="T12" s="140">
        <f t="shared" si="7"/>
        <v>0</v>
      </c>
      <c r="U12" s="140">
        <f t="shared" si="8"/>
        <v>0</v>
      </c>
      <c r="V12" s="140">
        <f t="shared" si="10"/>
        <v>0</v>
      </c>
      <c r="W12" s="140">
        <f t="shared" si="9"/>
        <v>0</v>
      </c>
    </row>
    <row r="13" ht="21.75" customHeight="1" spans="1:23">
      <c r="A13" s="112">
        <v>8</v>
      </c>
      <c r="B13" s="113"/>
      <c r="C13" s="151">
        <f t="shared" si="1"/>
        <v>0</v>
      </c>
      <c r="D13" s="151">
        <f t="shared" si="2"/>
        <v>0</v>
      </c>
      <c r="E13" s="115"/>
      <c r="F13" s="116"/>
      <c r="G13" s="117"/>
      <c r="H13" s="117"/>
      <c r="I13" s="117"/>
      <c r="J13" s="129"/>
      <c r="K13" s="112"/>
      <c r="L13" s="151">
        <f t="shared" si="3"/>
        <v>0</v>
      </c>
      <c r="M13" s="130"/>
      <c r="N13" s="130"/>
      <c r="O13" s="131"/>
      <c r="P13" s="132"/>
      <c r="Q13" s="140">
        <f t="shared" si="11"/>
        <v>0</v>
      </c>
      <c r="R13" s="140">
        <f t="shared" si="5"/>
        <v>0</v>
      </c>
      <c r="S13" s="140">
        <f t="shared" si="6"/>
        <v>0</v>
      </c>
      <c r="T13" s="140">
        <f t="shared" si="7"/>
        <v>0</v>
      </c>
      <c r="U13" s="140">
        <f t="shared" si="8"/>
        <v>0</v>
      </c>
      <c r="V13" s="140">
        <f t="shared" si="10"/>
        <v>0</v>
      </c>
      <c r="W13" s="140">
        <f t="shared" si="9"/>
        <v>0</v>
      </c>
    </row>
    <row r="14" ht="21.75" customHeight="1" spans="1:23">
      <c r="A14" s="112">
        <v>9</v>
      </c>
      <c r="B14" s="113"/>
      <c r="C14" s="151">
        <f t="shared" si="1"/>
        <v>0</v>
      </c>
      <c r="D14" s="151">
        <f t="shared" si="2"/>
        <v>0</v>
      </c>
      <c r="E14" s="115"/>
      <c r="F14" s="116"/>
      <c r="G14" s="117"/>
      <c r="H14" s="117"/>
      <c r="I14" s="117"/>
      <c r="J14" s="129"/>
      <c r="K14" s="112"/>
      <c r="L14" s="151">
        <f t="shared" si="3"/>
        <v>0</v>
      </c>
      <c r="M14" s="130"/>
      <c r="N14" s="130"/>
      <c r="O14" s="131"/>
      <c r="P14" s="132"/>
      <c r="Q14" s="140">
        <f t="shared" si="11"/>
        <v>0</v>
      </c>
      <c r="R14" s="140">
        <f t="shared" si="5"/>
        <v>0</v>
      </c>
      <c r="S14" s="140">
        <f t="shared" si="6"/>
        <v>0</v>
      </c>
      <c r="T14" s="140">
        <f t="shared" si="7"/>
        <v>0</v>
      </c>
      <c r="U14" s="140">
        <f t="shared" si="8"/>
        <v>0</v>
      </c>
      <c r="V14" s="140">
        <f t="shared" si="10"/>
        <v>0</v>
      </c>
      <c r="W14" s="140">
        <f t="shared" si="9"/>
        <v>0</v>
      </c>
    </row>
    <row r="15" ht="21.75" customHeight="1" spans="1:23">
      <c r="A15" s="112">
        <v>10</v>
      </c>
      <c r="B15" s="113"/>
      <c r="C15" s="151">
        <f t="shared" si="1"/>
        <v>0</v>
      </c>
      <c r="D15" s="151">
        <f t="shared" si="2"/>
        <v>0</v>
      </c>
      <c r="E15" s="115"/>
      <c r="F15" s="116"/>
      <c r="G15" s="117"/>
      <c r="H15" s="117"/>
      <c r="I15" s="117"/>
      <c r="J15" s="129"/>
      <c r="K15" s="112"/>
      <c r="L15" s="151">
        <f t="shared" si="3"/>
        <v>0</v>
      </c>
      <c r="M15" s="130"/>
      <c r="N15" s="130"/>
      <c r="O15" s="131"/>
      <c r="P15" s="132"/>
      <c r="Q15" s="140">
        <f t="shared" si="11"/>
        <v>0</v>
      </c>
      <c r="R15" s="140">
        <f t="shared" si="5"/>
        <v>0</v>
      </c>
      <c r="S15" s="140">
        <f t="shared" si="6"/>
        <v>0</v>
      </c>
      <c r="T15" s="140">
        <f t="shared" si="7"/>
        <v>0</v>
      </c>
      <c r="U15" s="140">
        <f t="shared" si="8"/>
        <v>0</v>
      </c>
      <c r="V15" s="140">
        <f t="shared" si="10"/>
        <v>0</v>
      </c>
      <c r="W15" s="140">
        <f t="shared" si="9"/>
        <v>0</v>
      </c>
    </row>
    <row r="16" ht="21.75" customHeight="1" spans="1:23">
      <c r="A16" s="112">
        <v>11</v>
      </c>
      <c r="B16" s="113"/>
      <c r="C16" s="151">
        <f t="shared" si="1"/>
        <v>0</v>
      </c>
      <c r="D16" s="151">
        <f t="shared" si="2"/>
        <v>0</v>
      </c>
      <c r="E16" s="115"/>
      <c r="F16" s="116"/>
      <c r="G16" s="117"/>
      <c r="H16" s="117"/>
      <c r="I16" s="117"/>
      <c r="J16" s="129"/>
      <c r="K16" s="112"/>
      <c r="L16" s="151">
        <f t="shared" si="3"/>
        <v>0</v>
      </c>
      <c r="M16" s="130"/>
      <c r="N16" s="130"/>
      <c r="O16" s="131"/>
      <c r="P16" s="132"/>
      <c r="Q16" s="140">
        <f t="shared" si="11"/>
        <v>0</v>
      </c>
      <c r="R16" s="140">
        <f t="shared" si="5"/>
        <v>0</v>
      </c>
      <c r="S16" s="140">
        <f t="shared" si="6"/>
        <v>0</v>
      </c>
      <c r="T16" s="140">
        <f t="shared" si="7"/>
        <v>0</v>
      </c>
      <c r="U16" s="140">
        <f t="shared" si="8"/>
        <v>0</v>
      </c>
      <c r="V16" s="140">
        <f t="shared" si="10"/>
        <v>0</v>
      </c>
      <c r="W16" s="140">
        <f t="shared" si="9"/>
        <v>0</v>
      </c>
    </row>
    <row r="17" ht="21.75" customHeight="1" spans="1:23">
      <c r="A17" s="112">
        <v>12</v>
      </c>
      <c r="B17" s="113"/>
      <c r="C17" s="151">
        <f t="shared" si="1"/>
        <v>0</v>
      </c>
      <c r="D17" s="151">
        <f t="shared" si="2"/>
        <v>0</v>
      </c>
      <c r="E17" s="115"/>
      <c r="F17" s="116"/>
      <c r="G17" s="117"/>
      <c r="H17" s="117"/>
      <c r="I17" s="117"/>
      <c r="J17" s="129"/>
      <c r="K17" s="112"/>
      <c r="L17" s="151">
        <f t="shared" si="3"/>
        <v>0</v>
      </c>
      <c r="M17" s="130"/>
      <c r="N17" s="130"/>
      <c r="O17" s="131"/>
      <c r="P17" s="132"/>
      <c r="Q17" s="140">
        <f t="shared" si="11"/>
        <v>0</v>
      </c>
      <c r="R17" s="140">
        <f t="shared" si="5"/>
        <v>0</v>
      </c>
      <c r="S17" s="140">
        <f t="shared" si="6"/>
        <v>0</v>
      </c>
      <c r="T17" s="140">
        <f t="shared" si="7"/>
        <v>0</v>
      </c>
      <c r="U17" s="140">
        <f t="shared" si="8"/>
        <v>0</v>
      </c>
      <c r="V17" s="140">
        <f t="shared" si="10"/>
        <v>0</v>
      </c>
      <c r="W17" s="140">
        <f t="shared" si="9"/>
        <v>0</v>
      </c>
    </row>
    <row r="18" ht="21.75" customHeight="1" spans="1:23">
      <c r="A18" s="112">
        <v>13</v>
      </c>
      <c r="B18" s="113"/>
      <c r="C18" s="151">
        <f t="shared" si="1"/>
        <v>0</v>
      </c>
      <c r="D18" s="151">
        <f t="shared" si="2"/>
        <v>0</v>
      </c>
      <c r="E18" s="115"/>
      <c r="F18" s="116"/>
      <c r="G18" s="117"/>
      <c r="H18" s="117"/>
      <c r="I18" s="117"/>
      <c r="J18" s="129"/>
      <c r="K18" s="112"/>
      <c r="L18" s="151">
        <f t="shared" si="3"/>
        <v>0</v>
      </c>
      <c r="M18" s="130"/>
      <c r="N18" s="130"/>
      <c r="O18" s="131"/>
      <c r="P18" s="132"/>
      <c r="Q18" s="140">
        <f t="shared" si="11"/>
        <v>0</v>
      </c>
      <c r="R18" s="140">
        <f t="shared" si="5"/>
        <v>0</v>
      </c>
      <c r="S18" s="140">
        <f t="shared" si="6"/>
        <v>0</v>
      </c>
      <c r="T18" s="140">
        <f t="shared" si="7"/>
        <v>0</v>
      </c>
      <c r="U18" s="140">
        <f t="shared" si="8"/>
        <v>0</v>
      </c>
      <c r="V18" s="140">
        <f t="shared" si="10"/>
        <v>0</v>
      </c>
      <c r="W18" s="140">
        <f t="shared" si="9"/>
        <v>0</v>
      </c>
    </row>
    <row r="19" ht="21.75" customHeight="1" spans="1:23">
      <c r="A19" s="112">
        <v>14</v>
      </c>
      <c r="B19" s="113"/>
      <c r="C19" s="151">
        <f t="shared" si="1"/>
        <v>0</v>
      </c>
      <c r="D19" s="151">
        <f t="shared" si="2"/>
        <v>0</v>
      </c>
      <c r="E19" s="115"/>
      <c r="F19" s="116"/>
      <c r="G19" s="117"/>
      <c r="H19" s="117"/>
      <c r="I19" s="117"/>
      <c r="J19" s="129"/>
      <c r="K19" s="112"/>
      <c r="L19" s="151">
        <f t="shared" si="3"/>
        <v>0</v>
      </c>
      <c r="M19" s="130"/>
      <c r="N19" s="130"/>
      <c r="O19" s="131"/>
      <c r="P19" s="132"/>
      <c r="Q19" s="140">
        <f t="shared" si="11"/>
        <v>0</v>
      </c>
      <c r="R19" s="140">
        <f t="shared" si="5"/>
        <v>0</v>
      </c>
      <c r="S19" s="140">
        <f t="shared" si="6"/>
        <v>0</v>
      </c>
      <c r="T19" s="140">
        <f t="shared" si="7"/>
        <v>0</v>
      </c>
      <c r="U19" s="140">
        <f t="shared" si="8"/>
        <v>0</v>
      </c>
      <c r="V19" s="140">
        <f t="shared" si="10"/>
        <v>0</v>
      </c>
      <c r="W19" s="140">
        <f t="shared" si="9"/>
        <v>0</v>
      </c>
    </row>
    <row r="20" ht="21.75" customHeight="1" spans="1:23">
      <c r="A20" s="112">
        <v>15</v>
      </c>
      <c r="B20" s="113"/>
      <c r="C20" s="151">
        <f t="shared" si="1"/>
        <v>0</v>
      </c>
      <c r="D20" s="151">
        <f t="shared" si="2"/>
        <v>0</v>
      </c>
      <c r="E20" s="115"/>
      <c r="F20" s="116"/>
      <c r="G20" s="117"/>
      <c r="H20" s="117"/>
      <c r="I20" s="117"/>
      <c r="J20" s="129"/>
      <c r="K20" s="112"/>
      <c r="L20" s="151">
        <f t="shared" si="3"/>
        <v>0</v>
      </c>
      <c r="M20" s="130"/>
      <c r="N20" s="130"/>
      <c r="O20" s="131"/>
      <c r="P20" s="132"/>
      <c r="Q20" s="140">
        <f t="shared" si="11"/>
        <v>0</v>
      </c>
      <c r="R20" s="140">
        <f t="shared" si="5"/>
        <v>0</v>
      </c>
      <c r="S20" s="140">
        <f t="shared" si="6"/>
        <v>0</v>
      </c>
      <c r="T20" s="140">
        <f t="shared" si="7"/>
        <v>0</v>
      </c>
      <c r="U20" s="140">
        <f t="shared" si="8"/>
        <v>0</v>
      </c>
      <c r="V20" s="140">
        <f t="shared" si="10"/>
        <v>0</v>
      </c>
      <c r="W20" s="140">
        <f t="shared" si="9"/>
        <v>0</v>
      </c>
    </row>
    <row r="21" ht="21.75" customHeight="1" spans="1:23">
      <c r="A21" s="112">
        <v>16</v>
      </c>
      <c r="B21" s="113"/>
      <c r="C21" s="151">
        <f t="shared" si="1"/>
        <v>0</v>
      </c>
      <c r="D21" s="151">
        <f t="shared" si="2"/>
        <v>0</v>
      </c>
      <c r="E21" s="115"/>
      <c r="F21" s="116"/>
      <c r="G21" s="117"/>
      <c r="H21" s="117"/>
      <c r="I21" s="117"/>
      <c r="J21" s="129"/>
      <c r="K21" s="112"/>
      <c r="L21" s="151">
        <f t="shared" si="3"/>
        <v>0</v>
      </c>
      <c r="M21" s="130"/>
      <c r="N21" s="130"/>
      <c r="O21" s="131"/>
      <c r="P21" s="132"/>
      <c r="Q21" s="140">
        <f t="shared" si="11"/>
        <v>0</v>
      </c>
      <c r="R21" s="140">
        <f t="shared" si="5"/>
        <v>0</v>
      </c>
      <c r="S21" s="140">
        <f t="shared" si="6"/>
        <v>0</v>
      </c>
      <c r="T21" s="140">
        <f t="shared" si="7"/>
        <v>0</v>
      </c>
      <c r="U21" s="140">
        <f t="shared" si="8"/>
        <v>0</v>
      </c>
      <c r="V21" s="140">
        <f t="shared" si="10"/>
        <v>0</v>
      </c>
      <c r="W21" s="140">
        <f t="shared" si="9"/>
        <v>0</v>
      </c>
    </row>
    <row r="22" ht="21.75" customHeight="1" spans="1:23">
      <c r="A22" s="112">
        <v>17</v>
      </c>
      <c r="B22" s="113"/>
      <c r="C22" s="151">
        <f t="shared" si="1"/>
        <v>0</v>
      </c>
      <c r="D22" s="151">
        <f t="shared" si="2"/>
        <v>0</v>
      </c>
      <c r="E22" s="115"/>
      <c r="F22" s="116"/>
      <c r="G22" s="117"/>
      <c r="H22" s="117"/>
      <c r="I22" s="117"/>
      <c r="J22" s="129"/>
      <c r="K22" s="112"/>
      <c r="L22" s="151">
        <f t="shared" si="3"/>
        <v>0</v>
      </c>
      <c r="M22" s="130"/>
      <c r="N22" s="130"/>
      <c r="O22" s="131"/>
      <c r="P22" s="132"/>
      <c r="Q22" s="140">
        <f t="shared" si="11"/>
        <v>0</v>
      </c>
      <c r="R22" s="140">
        <f t="shared" si="5"/>
        <v>0</v>
      </c>
      <c r="S22" s="140">
        <f t="shared" si="6"/>
        <v>0</v>
      </c>
      <c r="T22" s="140">
        <f t="shared" si="7"/>
        <v>0</v>
      </c>
      <c r="U22" s="140">
        <f t="shared" si="8"/>
        <v>0</v>
      </c>
      <c r="V22" s="140">
        <f t="shared" si="10"/>
        <v>0</v>
      </c>
      <c r="W22" s="140">
        <f t="shared" si="9"/>
        <v>0</v>
      </c>
    </row>
    <row r="23" ht="21.75" customHeight="1" spans="1:23">
      <c r="A23" s="112">
        <v>18</v>
      </c>
      <c r="B23" s="113"/>
      <c r="C23" s="151">
        <f t="shared" si="1"/>
        <v>0</v>
      </c>
      <c r="D23" s="151">
        <f t="shared" si="2"/>
        <v>0</v>
      </c>
      <c r="E23" s="115"/>
      <c r="F23" s="116"/>
      <c r="G23" s="117"/>
      <c r="H23" s="117"/>
      <c r="I23" s="117"/>
      <c r="J23" s="129"/>
      <c r="K23" s="112"/>
      <c r="L23" s="151">
        <f t="shared" si="3"/>
        <v>0</v>
      </c>
      <c r="M23" s="130"/>
      <c r="N23" s="130"/>
      <c r="O23" s="131"/>
      <c r="P23" s="132"/>
      <c r="Q23" s="140">
        <f t="shared" si="11"/>
        <v>0</v>
      </c>
      <c r="R23" s="140">
        <f t="shared" si="5"/>
        <v>0</v>
      </c>
      <c r="S23" s="140">
        <f t="shared" si="6"/>
        <v>0</v>
      </c>
      <c r="T23" s="140">
        <f t="shared" si="7"/>
        <v>0</v>
      </c>
      <c r="U23" s="140">
        <f t="shared" si="8"/>
        <v>0</v>
      </c>
      <c r="V23" s="140">
        <f t="shared" si="10"/>
        <v>0</v>
      </c>
      <c r="W23" s="140">
        <f t="shared" si="9"/>
        <v>0</v>
      </c>
    </row>
    <row r="24" ht="21.75" customHeight="1" spans="1:23">
      <c r="A24" s="112">
        <v>19</v>
      </c>
      <c r="B24" s="113"/>
      <c r="C24" s="151">
        <f t="shared" si="1"/>
        <v>0</v>
      </c>
      <c r="D24" s="151">
        <f t="shared" si="2"/>
        <v>0</v>
      </c>
      <c r="E24" s="115"/>
      <c r="F24" s="116"/>
      <c r="G24" s="117"/>
      <c r="H24" s="117"/>
      <c r="I24" s="117"/>
      <c r="J24" s="129"/>
      <c r="K24" s="112"/>
      <c r="L24" s="151">
        <f t="shared" si="3"/>
        <v>0</v>
      </c>
      <c r="M24" s="130"/>
      <c r="N24" s="130"/>
      <c r="O24" s="131"/>
      <c r="P24" s="132"/>
      <c r="Q24" s="140">
        <f t="shared" si="11"/>
        <v>0</v>
      </c>
      <c r="R24" s="140">
        <f t="shared" si="5"/>
        <v>0</v>
      </c>
      <c r="S24" s="140">
        <f t="shared" si="6"/>
        <v>0</v>
      </c>
      <c r="T24" s="140">
        <f t="shared" si="7"/>
        <v>0</v>
      </c>
      <c r="U24" s="140">
        <f t="shared" si="8"/>
        <v>0</v>
      </c>
      <c r="V24" s="140">
        <f t="shared" si="10"/>
        <v>0</v>
      </c>
      <c r="W24" s="140">
        <f t="shared" si="9"/>
        <v>0</v>
      </c>
    </row>
    <row r="25" ht="21.75" customHeight="1" spans="1:23">
      <c r="A25" s="112">
        <v>20</v>
      </c>
      <c r="B25" s="118"/>
      <c r="C25" s="151">
        <f t="shared" si="1"/>
        <v>0</v>
      </c>
      <c r="D25" s="151">
        <f t="shared" si="2"/>
        <v>0</v>
      </c>
      <c r="E25" s="115"/>
      <c r="F25" s="116"/>
      <c r="G25" s="117"/>
      <c r="H25" s="117"/>
      <c r="I25" s="117"/>
      <c r="J25" s="129"/>
      <c r="K25" s="112"/>
      <c r="L25" s="151">
        <f t="shared" si="3"/>
        <v>0</v>
      </c>
      <c r="M25" s="130"/>
      <c r="N25" s="130"/>
      <c r="O25" s="131"/>
      <c r="P25" s="132"/>
      <c r="Q25" s="140">
        <f t="shared" si="11"/>
        <v>0</v>
      </c>
      <c r="R25" s="140">
        <f t="shared" si="5"/>
        <v>0</v>
      </c>
      <c r="S25" s="140">
        <f t="shared" si="6"/>
        <v>0</v>
      </c>
      <c r="T25" s="140">
        <f t="shared" si="7"/>
        <v>0</v>
      </c>
      <c r="U25" s="140">
        <f t="shared" si="8"/>
        <v>0</v>
      </c>
      <c r="V25" s="140">
        <f t="shared" si="10"/>
        <v>0</v>
      </c>
      <c r="W25" s="140">
        <f t="shared" si="9"/>
        <v>0</v>
      </c>
    </row>
    <row r="26" ht="21.75" customHeight="1" spans="1:23">
      <c r="A26" s="112">
        <v>21</v>
      </c>
      <c r="B26" s="119"/>
      <c r="C26" s="151">
        <f t="shared" si="1"/>
        <v>0</v>
      </c>
      <c r="D26" s="151">
        <f t="shared" si="2"/>
        <v>0</v>
      </c>
      <c r="E26" s="115"/>
      <c r="F26" s="116"/>
      <c r="G26" s="117"/>
      <c r="H26" s="117"/>
      <c r="I26" s="117"/>
      <c r="J26" s="129"/>
      <c r="K26" s="112"/>
      <c r="L26" s="151">
        <f t="shared" si="3"/>
        <v>0</v>
      </c>
      <c r="M26" s="130"/>
      <c r="N26" s="130"/>
      <c r="O26" s="131"/>
      <c r="P26" s="132"/>
      <c r="Q26" s="140">
        <f t="shared" si="11"/>
        <v>0</v>
      </c>
      <c r="R26" s="140">
        <f t="shared" si="5"/>
        <v>0</v>
      </c>
      <c r="S26" s="140">
        <f t="shared" si="6"/>
        <v>0</v>
      </c>
      <c r="T26" s="140">
        <f t="shared" si="7"/>
        <v>0</v>
      </c>
      <c r="U26" s="140">
        <f t="shared" si="8"/>
        <v>0</v>
      </c>
      <c r="V26" s="140">
        <f t="shared" si="10"/>
        <v>0</v>
      </c>
      <c r="W26" s="140">
        <f t="shared" si="9"/>
        <v>0</v>
      </c>
    </row>
    <row r="27" ht="21.75" customHeight="1" spans="1:23">
      <c r="A27" s="112">
        <v>22</v>
      </c>
      <c r="B27" s="120"/>
      <c r="C27" s="151">
        <f t="shared" si="1"/>
        <v>0</v>
      </c>
      <c r="D27" s="151">
        <f t="shared" si="2"/>
        <v>0</v>
      </c>
      <c r="E27" s="115"/>
      <c r="F27" s="116"/>
      <c r="G27" s="117"/>
      <c r="H27" s="117"/>
      <c r="I27" s="117"/>
      <c r="J27" s="129"/>
      <c r="K27" s="112"/>
      <c r="L27" s="151">
        <f t="shared" si="3"/>
        <v>0</v>
      </c>
      <c r="M27" s="130"/>
      <c r="N27" s="130"/>
      <c r="O27" s="131"/>
      <c r="P27" s="132"/>
      <c r="Q27" s="140">
        <f t="shared" si="11"/>
        <v>0</v>
      </c>
      <c r="R27" s="140">
        <f t="shared" si="5"/>
        <v>0</v>
      </c>
      <c r="S27" s="140">
        <f t="shared" si="6"/>
        <v>0</v>
      </c>
      <c r="T27" s="140">
        <f t="shared" si="7"/>
        <v>0</v>
      </c>
      <c r="U27" s="140">
        <f t="shared" si="8"/>
        <v>0</v>
      </c>
      <c r="V27" s="140">
        <f t="shared" si="10"/>
        <v>0</v>
      </c>
      <c r="W27" s="140">
        <f t="shared" si="9"/>
        <v>0</v>
      </c>
    </row>
    <row r="28" ht="21.75" customHeight="1" spans="1:23">
      <c r="A28" s="112">
        <v>23</v>
      </c>
      <c r="B28" s="120"/>
      <c r="C28" s="151">
        <f t="shared" si="1"/>
        <v>0</v>
      </c>
      <c r="D28" s="151">
        <f t="shared" si="2"/>
        <v>0</v>
      </c>
      <c r="E28" s="115"/>
      <c r="F28" s="116"/>
      <c r="G28" s="117"/>
      <c r="H28" s="117"/>
      <c r="I28" s="117"/>
      <c r="J28" s="129"/>
      <c r="K28" s="112"/>
      <c r="L28" s="151">
        <f t="shared" si="3"/>
        <v>0</v>
      </c>
      <c r="M28" s="130"/>
      <c r="N28" s="130"/>
      <c r="O28" s="131"/>
      <c r="P28" s="132"/>
      <c r="Q28" s="140">
        <f t="shared" si="11"/>
        <v>0</v>
      </c>
      <c r="R28" s="140">
        <f t="shared" si="5"/>
        <v>0</v>
      </c>
      <c r="S28" s="140">
        <f t="shared" si="6"/>
        <v>0</v>
      </c>
      <c r="T28" s="140">
        <f t="shared" si="7"/>
        <v>0</v>
      </c>
      <c r="U28" s="140">
        <f t="shared" si="8"/>
        <v>0</v>
      </c>
      <c r="V28" s="140">
        <f t="shared" si="10"/>
        <v>0</v>
      </c>
      <c r="W28" s="140">
        <f t="shared" si="9"/>
        <v>0</v>
      </c>
    </row>
    <row r="29" ht="21.75" customHeight="1" spans="1:23">
      <c r="A29" s="112">
        <v>24</v>
      </c>
      <c r="B29" s="120"/>
      <c r="C29" s="151">
        <f t="shared" si="1"/>
        <v>0</v>
      </c>
      <c r="D29" s="151">
        <f t="shared" si="2"/>
        <v>0</v>
      </c>
      <c r="E29" s="115"/>
      <c r="F29" s="116"/>
      <c r="G29" s="117"/>
      <c r="H29" s="117"/>
      <c r="I29" s="117"/>
      <c r="J29" s="129"/>
      <c r="K29" s="112"/>
      <c r="L29" s="151">
        <f t="shared" si="3"/>
        <v>0</v>
      </c>
      <c r="M29" s="130"/>
      <c r="N29" s="130"/>
      <c r="O29" s="131"/>
      <c r="P29" s="132"/>
      <c r="Q29" s="140">
        <f t="shared" si="11"/>
        <v>0</v>
      </c>
      <c r="R29" s="140">
        <f t="shared" si="5"/>
        <v>0</v>
      </c>
      <c r="S29" s="140">
        <f t="shared" si="6"/>
        <v>0</v>
      </c>
      <c r="T29" s="140">
        <f t="shared" si="7"/>
        <v>0</v>
      </c>
      <c r="U29" s="140">
        <f t="shared" si="8"/>
        <v>0</v>
      </c>
      <c r="V29" s="140">
        <f t="shared" si="10"/>
        <v>0</v>
      </c>
      <c r="W29" s="140">
        <f t="shared" si="9"/>
        <v>0</v>
      </c>
    </row>
    <row r="30" ht="21.75" customHeight="1" spans="1:23">
      <c r="A30" s="112">
        <v>25</v>
      </c>
      <c r="B30" s="120"/>
      <c r="C30" s="151">
        <f t="shared" si="1"/>
        <v>0</v>
      </c>
      <c r="D30" s="151">
        <f t="shared" si="2"/>
        <v>0</v>
      </c>
      <c r="E30" s="115"/>
      <c r="F30" s="116"/>
      <c r="G30" s="117"/>
      <c r="H30" s="117"/>
      <c r="I30" s="117"/>
      <c r="J30" s="129"/>
      <c r="K30" s="112"/>
      <c r="L30" s="151">
        <f t="shared" si="3"/>
        <v>0</v>
      </c>
      <c r="M30" s="130"/>
      <c r="N30" s="130"/>
      <c r="O30" s="131"/>
      <c r="P30" s="132"/>
      <c r="Q30" s="140">
        <f t="shared" si="11"/>
        <v>0</v>
      </c>
      <c r="R30" s="140">
        <f t="shared" si="5"/>
        <v>0</v>
      </c>
      <c r="S30" s="140">
        <f t="shared" si="6"/>
        <v>0</v>
      </c>
      <c r="T30" s="140">
        <f t="shared" si="7"/>
        <v>0</v>
      </c>
      <c r="U30" s="140">
        <f t="shared" si="8"/>
        <v>0</v>
      </c>
      <c r="V30" s="140">
        <f t="shared" si="10"/>
        <v>0</v>
      </c>
      <c r="W30" s="140">
        <f t="shared" si="9"/>
        <v>0</v>
      </c>
    </row>
    <row r="31" ht="21.75" customHeight="1" spans="1:23">
      <c r="A31" s="112">
        <v>26</v>
      </c>
      <c r="B31" s="120"/>
      <c r="C31" s="151">
        <f t="shared" si="1"/>
        <v>0</v>
      </c>
      <c r="D31" s="151">
        <f t="shared" si="2"/>
        <v>0</v>
      </c>
      <c r="E31" s="115"/>
      <c r="F31" s="116"/>
      <c r="G31" s="117"/>
      <c r="H31" s="117"/>
      <c r="I31" s="117"/>
      <c r="J31" s="129"/>
      <c r="K31" s="112"/>
      <c r="L31" s="151">
        <f t="shared" si="3"/>
        <v>0</v>
      </c>
      <c r="M31" s="130"/>
      <c r="N31" s="130"/>
      <c r="O31" s="131"/>
      <c r="P31" s="132"/>
      <c r="Q31" s="140">
        <f t="shared" si="11"/>
        <v>0</v>
      </c>
      <c r="R31" s="140">
        <f t="shared" si="5"/>
        <v>0</v>
      </c>
      <c r="S31" s="140">
        <f t="shared" si="6"/>
        <v>0</v>
      </c>
      <c r="T31" s="140">
        <f t="shared" si="7"/>
        <v>0</v>
      </c>
      <c r="U31" s="140">
        <f t="shared" si="8"/>
        <v>0</v>
      </c>
      <c r="V31" s="140">
        <f t="shared" si="10"/>
        <v>0</v>
      </c>
      <c r="W31" s="140">
        <f t="shared" si="9"/>
        <v>0</v>
      </c>
    </row>
    <row r="32" ht="21.75" customHeight="1" spans="1:23">
      <c r="A32" s="112">
        <v>27</v>
      </c>
      <c r="B32" s="121"/>
      <c r="C32" s="151">
        <f t="shared" si="1"/>
        <v>0</v>
      </c>
      <c r="D32" s="151">
        <f t="shared" si="2"/>
        <v>0</v>
      </c>
      <c r="E32" s="115"/>
      <c r="F32" s="116"/>
      <c r="G32" s="117"/>
      <c r="H32" s="117"/>
      <c r="I32" s="117"/>
      <c r="J32" s="129"/>
      <c r="K32" s="112"/>
      <c r="L32" s="151">
        <f t="shared" si="3"/>
        <v>0</v>
      </c>
      <c r="M32" s="130"/>
      <c r="N32" s="130"/>
      <c r="O32" s="131"/>
      <c r="P32" s="132"/>
      <c r="Q32" s="140">
        <f t="shared" si="11"/>
        <v>0</v>
      </c>
      <c r="R32" s="140">
        <f t="shared" si="5"/>
        <v>0</v>
      </c>
      <c r="S32" s="140">
        <f t="shared" si="6"/>
        <v>0</v>
      </c>
      <c r="T32" s="140">
        <f t="shared" si="7"/>
        <v>0</v>
      </c>
      <c r="U32" s="140">
        <f t="shared" si="8"/>
        <v>0</v>
      </c>
      <c r="V32" s="140">
        <f t="shared" si="10"/>
        <v>0</v>
      </c>
      <c r="W32" s="140">
        <f t="shared" si="9"/>
        <v>0</v>
      </c>
    </row>
    <row r="33" ht="21.75" customHeight="1" spans="1:23">
      <c r="A33" s="112">
        <v>28</v>
      </c>
      <c r="B33" s="121"/>
      <c r="C33" s="151">
        <f t="shared" si="1"/>
        <v>0</v>
      </c>
      <c r="D33" s="151">
        <f t="shared" si="2"/>
        <v>0</v>
      </c>
      <c r="E33" s="115"/>
      <c r="F33" s="116"/>
      <c r="G33" s="117"/>
      <c r="H33" s="117"/>
      <c r="I33" s="117"/>
      <c r="J33" s="129"/>
      <c r="K33" s="112"/>
      <c r="L33" s="151">
        <f t="shared" si="3"/>
        <v>0</v>
      </c>
      <c r="M33" s="130"/>
      <c r="N33" s="130"/>
      <c r="O33" s="131"/>
      <c r="P33" s="132"/>
      <c r="Q33" s="140">
        <f t="shared" si="11"/>
        <v>0</v>
      </c>
      <c r="R33" s="140">
        <f t="shared" si="5"/>
        <v>0</v>
      </c>
      <c r="S33" s="140">
        <f t="shared" si="6"/>
        <v>0</v>
      </c>
      <c r="T33" s="140">
        <f t="shared" si="7"/>
        <v>0</v>
      </c>
      <c r="U33" s="140">
        <f t="shared" si="8"/>
        <v>0</v>
      </c>
      <c r="V33" s="140">
        <f t="shared" si="10"/>
        <v>0</v>
      </c>
      <c r="W33" s="140">
        <f t="shared" si="9"/>
        <v>0</v>
      </c>
    </row>
    <row r="34" ht="21.75" customHeight="1" spans="1:23">
      <c r="A34" s="112">
        <v>29</v>
      </c>
      <c r="B34" s="121"/>
      <c r="C34" s="151">
        <f t="shared" si="1"/>
        <v>0</v>
      </c>
      <c r="D34" s="151">
        <f t="shared" si="2"/>
        <v>0</v>
      </c>
      <c r="E34" s="115"/>
      <c r="F34" s="116"/>
      <c r="G34" s="117"/>
      <c r="H34" s="117"/>
      <c r="I34" s="117"/>
      <c r="J34" s="129"/>
      <c r="K34" s="112"/>
      <c r="L34" s="151">
        <f t="shared" si="3"/>
        <v>0</v>
      </c>
      <c r="M34" s="130"/>
      <c r="N34" s="130"/>
      <c r="O34" s="131"/>
      <c r="P34" s="132"/>
      <c r="Q34" s="140">
        <f t="shared" si="11"/>
        <v>0</v>
      </c>
      <c r="R34" s="140">
        <f t="shared" si="5"/>
        <v>0</v>
      </c>
      <c r="S34" s="140">
        <f t="shared" si="6"/>
        <v>0</v>
      </c>
      <c r="T34" s="140">
        <f t="shared" si="7"/>
        <v>0</v>
      </c>
      <c r="U34" s="140">
        <f t="shared" si="8"/>
        <v>0</v>
      </c>
      <c r="V34" s="140">
        <f t="shared" si="10"/>
        <v>0</v>
      </c>
      <c r="W34" s="140">
        <f t="shared" si="9"/>
        <v>0</v>
      </c>
    </row>
    <row r="35" ht="21.75" customHeight="1" spans="1:23">
      <c r="A35" s="112">
        <v>30</v>
      </c>
      <c r="B35" s="122"/>
      <c r="C35" s="151">
        <f t="shared" si="1"/>
        <v>0</v>
      </c>
      <c r="D35" s="151">
        <f t="shared" si="2"/>
        <v>0</v>
      </c>
      <c r="E35" s="115"/>
      <c r="F35" s="116"/>
      <c r="G35" s="117"/>
      <c r="H35" s="117"/>
      <c r="I35" s="117"/>
      <c r="J35" s="129"/>
      <c r="K35" s="112"/>
      <c r="L35" s="151">
        <f t="shared" si="3"/>
        <v>0</v>
      </c>
      <c r="M35" s="130"/>
      <c r="N35" s="130"/>
      <c r="O35" s="131"/>
      <c r="P35" s="132"/>
      <c r="Q35" s="140">
        <f t="shared" si="11"/>
        <v>0</v>
      </c>
      <c r="R35" s="140">
        <f t="shared" si="5"/>
        <v>0</v>
      </c>
      <c r="S35" s="140">
        <f t="shared" si="6"/>
        <v>0</v>
      </c>
      <c r="T35" s="140">
        <f t="shared" si="7"/>
        <v>0</v>
      </c>
      <c r="U35" s="140">
        <f t="shared" si="8"/>
        <v>0</v>
      </c>
      <c r="V35" s="140">
        <f t="shared" si="10"/>
        <v>0</v>
      </c>
      <c r="W35" s="140">
        <f t="shared" si="9"/>
        <v>0</v>
      </c>
    </row>
    <row r="36" ht="21.75" customHeight="1" spans="1:23">
      <c r="A36" s="112">
        <v>31</v>
      </c>
      <c r="B36" s="123"/>
      <c r="C36" s="151">
        <f t="shared" si="1"/>
        <v>0</v>
      </c>
      <c r="D36" s="151">
        <f t="shared" si="2"/>
        <v>0</v>
      </c>
      <c r="E36" s="115"/>
      <c r="F36" s="116"/>
      <c r="G36" s="124"/>
      <c r="H36" s="125"/>
      <c r="I36" s="133"/>
      <c r="J36" s="133"/>
      <c r="K36" s="112"/>
      <c r="L36" s="151">
        <f t="shared" si="3"/>
        <v>0</v>
      </c>
      <c r="M36" s="134"/>
      <c r="N36" s="134"/>
      <c r="O36" s="131"/>
      <c r="P36" s="132"/>
      <c r="Q36" s="140">
        <f t="shared" si="11"/>
        <v>0</v>
      </c>
      <c r="R36" s="140">
        <f t="shared" si="5"/>
        <v>0</v>
      </c>
      <c r="S36" s="140">
        <f t="shared" si="6"/>
        <v>0</v>
      </c>
      <c r="T36" s="140">
        <f t="shared" si="7"/>
        <v>0</v>
      </c>
      <c r="U36" s="140">
        <f t="shared" si="8"/>
        <v>0</v>
      </c>
      <c r="V36" s="140">
        <f t="shared" si="10"/>
        <v>0</v>
      </c>
      <c r="W36" s="140">
        <f t="shared" si="9"/>
        <v>0</v>
      </c>
    </row>
  </sheetData>
  <mergeCells count="12">
    <mergeCell ref="A1:P1"/>
    <mergeCell ref="A2:B2"/>
    <mergeCell ref="O2:P2"/>
    <mergeCell ref="D3:K3"/>
    <mergeCell ref="L3:O3"/>
    <mergeCell ref="Q3:V3"/>
    <mergeCell ref="A5:B5"/>
    <mergeCell ref="A3:A4"/>
    <mergeCell ref="B3:B4"/>
    <mergeCell ref="C3:C4"/>
    <mergeCell ref="P3:P4"/>
    <mergeCell ref="W3:W4"/>
  </mergeCells>
  <printOptions horizontalCentered="1"/>
  <pageMargins left="0.708661417322835" right="0.708661417322835" top="0.94488188976378" bottom="0.748031496062992" header="0.31496062992126" footer="0.31496062992126"/>
  <pageSetup paperSize="9" scale="85" pageOrder="overThenDown" orientation="landscape"/>
  <headerFooter alignWithMargins="0">
    <oddHeader>&amp;L附件四：&amp;C&amp;"-,加粗"&amp;14</oddHead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pane xSplit="7" ySplit="10" topLeftCell="H11" activePane="bottomRight" state="frozen"/>
      <selection/>
      <selection pane="topRight"/>
      <selection pane="bottomLeft"/>
      <selection pane="bottomRight" activeCell="J8" sqref="J8"/>
    </sheetView>
  </sheetViews>
  <sheetFormatPr defaultColWidth="9" defaultRowHeight="14.25" outlineLevelCol="7"/>
  <cols>
    <col min="1" max="1" width="4" customWidth="1"/>
    <col min="2" max="2" width="8.5" customWidth="1"/>
    <col min="3" max="3" width="14.125" customWidth="1"/>
    <col min="4" max="5" width="15.625" customWidth="1"/>
    <col min="6" max="6" width="21.125" customWidth="1"/>
    <col min="7" max="8" width="15.625" customWidth="1"/>
  </cols>
  <sheetData>
    <row r="1" s="88" customFormat="1" ht="25" customHeight="1" spans="1:8">
      <c r="A1" s="81" t="s">
        <v>465</v>
      </c>
      <c r="B1" s="81"/>
      <c r="C1" s="81"/>
      <c r="D1" s="81"/>
      <c r="E1" s="81"/>
      <c r="F1" s="81"/>
      <c r="G1" s="81"/>
      <c r="H1" s="81"/>
    </row>
    <row r="2" ht="22.5" customHeight="1" spans="1:8">
      <c r="A2" s="73" t="str">
        <f>人员!A2</f>
        <v>填报单位：</v>
      </c>
      <c r="B2" s="73"/>
      <c r="C2" s="142" t="str">
        <f>封面!B5</f>
        <v>九江市柴桑区供销合作社联合社</v>
      </c>
      <c r="H2" s="26" t="s">
        <v>435</v>
      </c>
    </row>
    <row r="3" ht="22.5" customHeight="1" spans="1:8">
      <c r="A3" s="143" t="s">
        <v>246</v>
      </c>
      <c r="B3" s="143" t="s">
        <v>247</v>
      </c>
      <c r="C3" s="144" t="s">
        <v>248</v>
      </c>
      <c r="D3" s="145" t="s">
        <v>466</v>
      </c>
      <c r="E3" s="145" t="s">
        <v>467</v>
      </c>
      <c r="F3" s="145" t="s">
        <v>468</v>
      </c>
      <c r="G3" s="145" t="s">
        <v>469</v>
      </c>
      <c r="H3" s="145" t="s">
        <v>470</v>
      </c>
    </row>
    <row r="4" ht="22.5" customHeight="1" spans="1:8">
      <c r="A4" s="146" t="s">
        <v>237</v>
      </c>
      <c r="B4" s="146"/>
      <c r="C4" s="93">
        <f>SUM(D4:H4)</f>
        <v>0</v>
      </c>
      <c r="D4" s="93">
        <f>SUM(D5:D7)</f>
        <v>0</v>
      </c>
      <c r="E4" s="93">
        <f>SUM(E5:E7)</f>
        <v>0</v>
      </c>
      <c r="F4" s="93">
        <f>SUM(F5:F7)</f>
        <v>0</v>
      </c>
      <c r="G4" s="93">
        <f>SUM(G5:G7)</f>
        <v>0</v>
      </c>
      <c r="H4" s="93">
        <f>SUM(H5:H7)</f>
        <v>0</v>
      </c>
    </row>
    <row r="5" ht="15" customHeight="1" spans="1:8">
      <c r="A5" s="92">
        <v>1</v>
      </c>
      <c r="B5" s="37"/>
      <c r="C5" s="36">
        <f>SUM(D5:H5)</f>
        <v>0</v>
      </c>
      <c r="D5" s="37"/>
      <c r="E5" s="37"/>
      <c r="F5" s="37"/>
      <c r="G5" s="37"/>
      <c r="H5" s="37"/>
    </row>
    <row r="6" ht="15" customHeight="1" spans="1:8">
      <c r="A6" s="92">
        <v>2</v>
      </c>
      <c r="B6" s="37"/>
      <c r="C6" s="36">
        <f>SUM(D6:H6)</f>
        <v>0</v>
      </c>
      <c r="D6" s="37"/>
      <c r="E6" s="37"/>
      <c r="F6" s="37"/>
      <c r="G6" s="37"/>
      <c r="H6" s="37"/>
    </row>
    <row r="7" ht="15" customHeight="1" spans="1:8">
      <c r="A7" s="92">
        <v>3</v>
      </c>
      <c r="B7" s="37"/>
      <c r="C7" s="36">
        <f>SUM(D7:H7)</f>
        <v>0</v>
      </c>
      <c r="D7" s="37"/>
      <c r="E7" s="37"/>
      <c r="F7" s="37"/>
      <c r="G7" s="37"/>
      <c r="H7" s="37"/>
    </row>
    <row r="8" ht="25" customHeight="1" spans="1:8">
      <c r="A8" s="147" t="s">
        <v>471</v>
      </c>
      <c r="B8" s="148"/>
      <c r="C8" s="148"/>
      <c r="D8" s="148"/>
      <c r="E8" s="148"/>
      <c r="F8" s="148"/>
      <c r="G8" s="148"/>
      <c r="H8" s="149"/>
    </row>
    <row r="9" ht="22.5" customHeight="1" spans="1:8">
      <c r="A9" s="143" t="s">
        <v>246</v>
      </c>
      <c r="B9" s="143" t="s">
        <v>247</v>
      </c>
      <c r="C9" s="144" t="s">
        <v>248</v>
      </c>
      <c r="D9" s="145" t="s">
        <v>466</v>
      </c>
      <c r="E9" s="145" t="s">
        <v>467</v>
      </c>
      <c r="F9" s="145" t="s">
        <v>472</v>
      </c>
      <c r="G9" s="145"/>
      <c r="H9" s="145"/>
    </row>
    <row r="10" ht="22.5" customHeight="1" spans="1:8">
      <c r="A10" s="146" t="s">
        <v>237</v>
      </c>
      <c r="B10" s="146"/>
      <c r="C10" s="93">
        <f>SUM(D10:H10)</f>
        <v>167027.35</v>
      </c>
      <c r="D10" s="93">
        <f>SUM(D11:D43)</f>
        <v>159868.35</v>
      </c>
      <c r="E10" s="93">
        <f t="shared" ref="E10:H10" si="0">SUM(E11:E43)</f>
        <v>0</v>
      </c>
      <c r="F10" s="93">
        <f t="shared" si="0"/>
        <v>7159</v>
      </c>
      <c r="G10" s="93">
        <f t="shared" si="0"/>
        <v>0</v>
      </c>
      <c r="H10" s="93">
        <f t="shared" si="0"/>
        <v>0</v>
      </c>
    </row>
    <row r="11" ht="15" customHeight="1" spans="1:8">
      <c r="A11" s="92">
        <v>1</v>
      </c>
      <c r="B11" s="150" t="s">
        <v>473</v>
      </c>
      <c r="C11" s="36">
        <f>SUM(D11:H11)</f>
        <v>5482.09</v>
      </c>
      <c r="D11" s="150">
        <v>5237.09</v>
      </c>
      <c r="E11" s="37"/>
      <c r="F11" s="93">
        <v>245</v>
      </c>
      <c r="G11" s="37"/>
      <c r="H11" s="37"/>
    </row>
    <row r="12" ht="15" customHeight="1" spans="1:8">
      <c r="A12" s="92">
        <v>2</v>
      </c>
      <c r="B12" s="150" t="s">
        <v>474</v>
      </c>
      <c r="C12" s="36">
        <f t="shared" ref="C12:C43" si="1">SUM(D12:H12)</f>
        <v>5654.66</v>
      </c>
      <c r="D12" s="150">
        <v>5409.66</v>
      </c>
      <c r="E12" s="37"/>
      <c r="F12" s="93">
        <v>245</v>
      </c>
      <c r="G12" s="37"/>
      <c r="H12" s="37"/>
    </row>
    <row r="13" ht="15" customHeight="1" spans="1:8">
      <c r="A13" s="92">
        <v>3</v>
      </c>
      <c r="B13" s="150" t="s">
        <v>475</v>
      </c>
      <c r="C13" s="36">
        <f t="shared" si="1"/>
        <v>5392.02</v>
      </c>
      <c r="D13" s="150">
        <v>5147.02</v>
      </c>
      <c r="E13" s="37"/>
      <c r="F13" s="93">
        <v>245</v>
      </c>
      <c r="G13" s="37"/>
      <c r="H13" s="37"/>
    </row>
    <row r="14" ht="15" customHeight="1" spans="1:8">
      <c r="A14" s="92">
        <v>4</v>
      </c>
      <c r="B14" s="150" t="s">
        <v>476</v>
      </c>
      <c r="C14" s="36">
        <f t="shared" si="1"/>
        <v>5075.22</v>
      </c>
      <c r="D14" s="150">
        <v>4859.22</v>
      </c>
      <c r="E14" s="37"/>
      <c r="F14" s="93">
        <v>216</v>
      </c>
      <c r="G14" s="37"/>
      <c r="H14" s="37"/>
    </row>
    <row r="15" ht="15" customHeight="1" spans="1:8">
      <c r="A15" s="92">
        <v>5</v>
      </c>
      <c r="B15" s="150" t="s">
        <v>477</v>
      </c>
      <c r="C15" s="36">
        <f t="shared" si="1"/>
        <v>4804.03</v>
      </c>
      <c r="D15" s="150">
        <v>4588.03</v>
      </c>
      <c r="E15" s="37"/>
      <c r="F15" s="93">
        <v>216</v>
      </c>
      <c r="G15" s="37"/>
      <c r="H15" s="37"/>
    </row>
    <row r="16" ht="15" customHeight="1" spans="1:8">
      <c r="A16" s="92">
        <v>6</v>
      </c>
      <c r="B16" s="150" t="s">
        <v>478</v>
      </c>
      <c r="C16" s="36">
        <f t="shared" si="1"/>
        <v>5104.59</v>
      </c>
      <c r="D16" s="150">
        <v>4888.59</v>
      </c>
      <c r="E16" s="37"/>
      <c r="F16" s="93">
        <v>216</v>
      </c>
      <c r="G16" s="37"/>
      <c r="H16" s="37"/>
    </row>
    <row r="17" ht="15" customHeight="1" spans="1:8">
      <c r="A17" s="92">
        <v>7</v>
      </c>
      <c r="B17" s="150" t="s">
        <v>479</v>
      </c>
      <c r="C17" s="36">
        <f t="shared" si="1"/>
        <v>4724.95</v>
      </c>
      <c r="D17" s="150">
        <v>4508.95</v>
      </c>
      <c r="E17" s="37"/>
      <c r="F17" s="93">
        <v>216</v>
      </c>
      <c r="G17" s="37"/>
      <c r="H17" s="37"/>
    </row>
    <row r="18" ht="15" customHeight="1" spans="1:8">
      <c r="A18" s="92">
        <v>8</v>
      </c>
      <c r="B18" s="150" t="s">
        <v>480</v>
      </c>
      <c r="C18" s="36">
        <f t="shared" si="1"/>
        <v>5914.39</v>
      </c>
      <c r="D18" s="150">
        <v>5669.39</v>
      </c>
      <c r="E18" s="37"/>
      <c r="F18" s="93">
        <v>245</v>
      </c>
      <c r="G18" s="37"/>
      <c r="H18" s="37"/>
    </row>
    <row r="19" ht="15" customHeight="1" spans="1:8">
      <c r="A19" s="92">
        <v>9</v>
      </c>
      <c r="B19" s="150" t="s">
        <v>481</v>
      </c>
      <c r="C19" s="36">
        <f t="shared" si="1"/>
        <v>4092.16</v>
      </c>
      <c r="D19" s="150">
        <v>3934.16</v>
      </c>
      <c r="E19" s="37"/>
      <c r="F19" s="93">
        <v>158</v>
      </c>
      <c r="G19" s="37"/>
      <c r="H19" s="37"/>
    </row>
    <row r="20" ht="15" customHeight="1" spans="1:8">
      <c r="A20" s="92">
        <v>10</v>
      </c>
      <c r="B20" s="150" t="s">
        <v>482</v>
      </c>
      <c r="C20" s="36">
        <f t="shared" si="1"/>
        <v>4847.12</v>
      </c>
      <c r="D20" s="150">
        <v>4631.12</v>
      </c>
      <c r="E20" s="37"/>
      <c r="F20" s="93">
        <v>216</v>
      </c>
      <c r="G20" s="37"/>
      <c r="H20" s="37"/>
    </row>
    <row r="21" spans="1:8">
      <c r="A21" s="92">
        <v>11</v>
      </c>
      <c r="B21" s="150" t="s">
        <v>483</v>
      </c>
      <c r="C21" s="36">
        <f t="shared" si="1"/>
        <v>5665.35</v>
      </c>
      <c r="D21" s="150">
        <v>5420.35</v>
      </c>
      <c r="E21" s="37"/>
      <c r="F21" s="93">
        <v>245</v>
      </c>
      <c r="G21" s="37"/>
      <c r="H21" s="37"/>
    </row>
    <row r="22" spans="1:8">
      <c r="A22" s="92">
        <v>12</v>
      </c>
      <c r="B22" s="150" t="s">
        <v>484</v>
      </c>
      <c r="C22" s="36">
        <f t="shared" si="1"/>
        <v>5048.26</v>
      </c>
      <c r="D22" s="150">
        <v>4832.26</v>
      </c>
      <c r="E22" s="37"/>
      <c r="F22" s="93">
        <v>216</v>
      </c>
      <c r="G22" s="37"/>
      <c r="H22" s="37"/>
    </row>
    <row r="23" spans="1:8">
      <c r="A23" s="92">
        <v>13</v>
      </c>
      <c r="B23" s="150" t="s">
        <v>485</v>
      </c>
      <c r="C23" s="36">
        <f t="shared" si="1"/>
        <v>4985.77</v>
      </c>
      <c r="D23" s="150">
        <v>4769.77</v>
      </c>
      <c r="E23" s="37"/>
      <c r="F23" s="93">
        <v>216</v>
      </c>
      <c r="G23" s="37"/>
      <c r="H23" s="37"/>
    </row>
    <row r="24" spans="1:8">
      <c r="A24" s="92">
        <v>14</v>
      </c>
      <c r="B24" s="150" t="s">
        <v>486</v>
      </c>
      <c r="C24" s="36">
        <f t="shared" si="1"/>
        <v>4900.58</v>
      </c>
      <c r="D24" s="150">
        <v>4684.58</v>
      </c>
      <c r="E24" s="37"/>
      <c r="F24" s="93">
        <v>216</v>
      </c>
      <c r="G24" s="37"/>
      <c r="H24" s="37"/>
    </row>
    <row r="25" spans="1:8">
      <c r="A25" s="92">
        <v>15</v>
      </c>
      <c r="B25" s="150" t="s">
        <v>487</v>
      </c>
      <c r="C25" s="36">
        <f t="shared" si="1"/>
        <v>5581.19</v>
      </c>
      <c r="D25" s="150">
        <v>5336.19</v>
      </c>
      <c r="E25" s="37"/>
      <c r="F25" s="93">
        <v>245</v>
      </c>
      <c r="G25" s="37"/>
      <c r="H25" s="37"/>
    </row>
    <row r="26" spans="1:8">
      <c r="A26" s="92">
        <v>16</v>
      </c>
      <c r="B26" s="150" t="s">
        <v>488</v>
      </c>
      <c r="C26" s="36">
        <f t="shared" si="1"/>
        <v>5768.19</v>
      </c>
      <c r="D26" s="150">
        <v>5523.19</v>
      </c>
      <c r="E26" s="37"/>
      <c r="F26" s="93">
        <v>245</v>
      </c>
      <c r="G26" s="37"/>
      <c r="H26" s="37"/>
    </row>
    <row r="27" spans="1:8">
      <c r="A27" s="92">
        <v>17</v>
      </c>
      <c r="B27" s="150" t="s">
        <v>489</v>
      </c>
      <c r="C27" s="36">
        <f t="shared" si="1"/>
        <v>4824.33</v>
      </c>
      <c r="D27" s="150">
        <v>4608.33</v>
      </c>
      <c r="E27" s="37"/>
      <c r="F27" s="93">
        <v>216</v>
      </c>
      <c r="G27" s="37"/>
      <c r="H27" s="37"/>
    </row>
    <row r="28" spans="1:8">
      <c r="A28" s="92">
        <v>18</v>
      </c>
      <c r="B28" s="150" t="s">
        <v>490</v>
      </c>
      <c r="C28" s="36">
        <f t="shared" si="1"/>
        <v>4127.69</v>
      </c>
      <c r="D28" s="150">
        <v>3969.69</v>
      </c>
      <c r="E28" s="37"/>
      <c r="F28" s="93">
        <v>158</v>
      </c>
      <c r="G28" s="37"/>
      <c r="H28" s="37"/>
    </row>
    <row r="29" spans="1:8">
      <c r="A29" s="92">
        <v>19</v>
      </c>
      <c r="B29" s="150" t="s">
        <v>491</v>
      </c>
      <c r="C29" s="36">
        <f t="shared" si="1"/>
        <v>5111.33</v>
      </c>
      <c r="D29" s="150">
        <v>4895.33</v>
      </c>
      <c r="E29" s="37"/>
      <c r="F29" s="93">
        <v>216</v>
      </c>
      <c r="G29" s="37"/>
      <c r="H29" s="37"/>
    </row>
    <row r="30" spans="1:8">
      <c r="A30" s="92">
        <v>20</v>
      </c>
      <c r="B30" s="150" t="s">
        <v>492</v>
      </c>
      <c r="C30" s="36">
        <f t="shared" si="1"/>
        <v>4652.04</v>
      </c>
      <c r="D30" s="150">
        <v>4436.04</v>
      </c>
      <c r="E30" s="37"/>
      <c r="F30" s="93">
        <v>216</v>
      </c>
      <c r="G30" s="37"/>
      <c r="H30" s="37"/>
    </row>
    <row r="31" spans="1:8">
      <c r="A31" s="92">
        <v>21</v>
      </c>
      <c r="B31" s="150" t="s">
        <v>493</v>
      </c>
      <c r="C31" s="36">
        <f t="shared" si="1"/>
        <v>4819.13</v>
      </c>
      <c r="D31" s="150">
        <v>4603.13</v>
      </c>
      <c r="E31" s="37"/>
      <c r="F31" s="93">
        <v>216</v>
      </c>
      <c r="G31" s="37"/>
      <c r="H31" s="37"/>
    </row>
    <row r="32" spans="1:8">
      <c r="A32" s="92">
        <v>22</v>
      </c>
      <c r="B32" s="150" t="s">
        <v>494</v>
      </c>
      <c r="C32" s="36">
        <f t="shared" si="1"/>
        <v>5132.02</v>
      </c>
      <c r="D32" s="150">
        <v>4916.02</v>
      </c>
      <c r="E32" s="37"/>
      <c r="F32" s="93">
        <v>216</v>
      </c>
      <c r="G32" s="37"/>
      <c r="H32" s="37"/>
    </row>
    <row r="33" spans="1:8">
      <c r="A33" s="92">
        <v>23</v>
      </c>
      <c r="B33" s="150" t="s">
        <v>495</v>
      </c>
      <c r="C33" s="36">
        <f t="shared" si="1"/>
        <v>4130.66</v>
      </c>
      <c r="D33" s="150">
        <v>3942.66</v>
      </c>
      <c r="E33" s="37"/>
      <c r="F33" s="93">
        <v>188</v>
      </c>
      <c r="G33" s="37"/>
      <c r="H33" s="37"/>
    </row>
    <row r="34" spans="1:8">
      <c r="A34" s="92">
        <v>24</v>
      </c>
      <c r="B34" s="150" t="s">
        <v>496</v>
      </c>
      <c r="C34" s="36">
        <f t="shared" si="1"/>
        <v>5044.26</v>
      </c>
      <c r="D34" s="150">
        <v>4828.26</v>
      </c>
      <c r="E34" s="37"/>
      <c r="F34" s="93">
        <v>216</v>
      </c>
      <c r="G34" s="37"/>
      <c r="H34" s="37"/>
    </row>
    <row r="35" spans="1:8">
      <c r="A35" s="92">
        <v>25</v>
      </c>
      <c r="B35" s="150" t="s">
        <v>497</v>
      </c>
      <c r="C35" s="36">
        <f t="shared" si="1"/>
        <v>4859.58</v>
      </c>
      <c r="D35" s="150">
        <v>4643.58</v>
      </c>
      <c r="E35" s="37"/>
      <c r="F35" s="93">
        <v>216</v>
      </c>
      <c r="G35" s="37"/>
      <c r="H35" s="37"/>
    </row>
    <row r="36" spans="1:8">
      <c r="A36" s="92">
        <v>26</v>
      </c>
      <c r="B36" s="150" t="s">
        <v>498</v>
      </c>
      <c r="C36" s="36">
        <f t="shared" si="1"/>
        <v>5635.82</v>
      </c>
      <c r="D36" s="150">
        <v>5419.82</v>
      </c>
      <c r="E36" s="37"/>
      <c r="F36" s="93">
        <v>216</v>
      </c>
      <c r="G36" s="37"/>
      <c r="H36" s="37"/>
    </row>
    <row r="37" spans="1:8">
      <c r="A37" s="92">
        <v>27</v>
      </c>
      <c r="B37" s="150" t="s">
        <v>499</v>
      </c>
      <c r="C37" s="36">
        <f t="shared" si="1"/>
        <v>3988.88</v>
      </c>
      <c r="D37" s="150">
        <v>3830.88</v>
      </c>
      <c r="E37" s="37"/>
      <c r="F37" s="93">
        <v>158</v>
      </c>
      <c r="G37" s="37"/>
      <c r="H37" s="37"/>
    </row>
    <row r="38" spans="1:8">
      <c r="A38" s="92">
        <v>28</v>
      </c>
      <c r="B38" s="150" t="s">
        <v>500</v>
      </c>
      <c r="C38" s="36">
        <f t="shared" si="1"/>
        <v>4887.99</v>
      </c>
      <c r="D38" s="150">
        <v>4671.99</v>
      </c>
      <c r="E38" s="37"/>
      <c r="F38" s="93">
        <v>216</v>
      </c>
      <c r="G38" s="37"/>
      <c r="H38" s="37"/>
    </row>
    <row r="39" spans="1:8">
      <c r="A39" s="92">
        <v>29</v>
      </c>
      <c r="B39" s="150" t="s">
        <v>501</v>
      </c>
      <c r="C39" s="36">
        <f t="shared" si="1"/>
        <v>5882.92</v>
      </c>
      <c r="D39" s="150">
        <v>5666.92</v>
      </c>
      <c r="E39" s="37"/>
      <c r="F39" s="93">
        <v>216</v>
      </c>
      <c r="G39" s="37"/>
      <c r="H39" s="37"/>
    </row>
    <row r="40" spans="1:8">
      <c r="A40" s="92">
        <v>30</v>
      </c>
      <c r="B40" s="150" t="s">
        <v>502</v>
      </c>
      <c r="C40" s="36">
        <f t="shared" si="1"/>
        <v>4435.78</v>
      </c>
      <c r="D40" s="150">
        <v>4247.78</v>
      </c>
      <c r="E40" s="37"/>
      <c r="F40" s="93">
        <v>188</v>
      </c>
      <c r="G40" s="37"/>
      <c r="H40" s="37"/>
    </row>
    <row r="41" spans="1:8">
      <c r="A41" s="92">
        <v>31</v>
      </c>
      <c r="B41" s="150" t="s">
        <v>503</v>
      </c>
      <c r="C41" s="36">
        <f t="shared" si="1"/>
        <v>6136.46</v>
      </c>
      <c r="D41" s="150">
        <v>5891.46</v>
      </c>
      <c r="E41" s="37"/>
      <c r="F41" s="93">
        <v>245</v>
      </c>
      <c r="G41" s="37"/>
      <c r="H41" s="37"/>
    </row>
    <row r="42" spans="1:8">
      <c r="A42" s="92">
        <v>32</v>
      </c>
      <c r="B42" s="150" t="s">
        <v>504</v>
      </c>
      <c r="C42" s="36">
        <f t="shared" si="1"/>
        <v>5520.09</v>
      </c>
      <c r="D42" s="150">
        <v>5275.09</v>
      </c>
      <c r="E42" s="37"/>
      <c r="F42" s="93">
        <v>245</v>
      </c>
      <c r="G42" s="37"/>
      <c r="H42" s="37"/>
    </row>
    <row r="43" spans="1:8">
      <c r="A43" s="92">
        <v>33</v>
      </c>
      <c r="B43" s="150" t="s">
        <v>505</v>
      </c>
      <c r="C43" s="36">
        <f t="shared" si="1"/>
        <v>4797.8</v>
      </c>
      <c r="D43" s="150">
        <v>4581.8</v>
      </c>
      <c r="E43" s="37"/>
      <c r="F43" s="93">
        <v>216</v>
      </c>
      <c r="G43" s="37"/>
      <c r="H43" s="37"/>
    </row>
  </sheetData>
  <mergeCells count="5">
    <mergeCell ref="A1:H1"/>
    <mergeCell ref="A2:B2"/>
    <mergeCell ref="A4:B4"/>
    <mergeCell ref="A8:H8"/>
    <mergeCell ref="A10:B10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6"/>
  <sheetViews>
    <sheetView workbookViewId="0">
      <pane xSplit="15" ySplit="5" topLeftCell="P6" activePane="bottomRight" state="frozen"/>
      <selection/>
      <selection pane="topRight"/>
      <selection pane="bottomLeft"/>
      <selection pane="bottomRight" activeCell="B6" sqref="B6"/>
    </sheetView>
  </sheetViews>
  <sheetFormatPr defaultColWidth="8" defaultRowHeight="14.25"/>
  <cols>
    <col min="1" max="1" width="4.25" style="95" customWidth="1"/>
    <col min="2" max="2" width="8.875" style="96" customWidth="1"/>
    <col min="3" max="3" width="9.25" style="96" customWidth="1"/>
    <col min="4" max="16" width="7.125" style="96" customWidth="1"/>
    <col min="17" max="20" width="8.875" style="96" customWidth="1"/>
    <col min="21" max="22" width="8" style="96" customWidth="1"/>
    <col min="23" max="23" width="7.375" style="96" customWidth="1"/>
    <col min="24" max="16384" width="8" style="96"/>
  </cols>
  <sheetData>
    <row r="1" ht="23.25" customHeight="1" spans="1:16">
      <c r="A1" s="97" t="s">
        <v>506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ht="19.5" customHeight="1" spans="1:14">
      <c r="A2" s="98" t="s">
        <v>7</v>
      </c>
      <c r="B2" s="98"/>
      <c r="C2" s="99" t="str">
        <f>封面!B5</f>
        <v>九江市柴桑区供销合作社联合社</v>
      </c>
      <c r="D2" s="100"/>
      <c r="L2" s="126"/>
      <c r="M2" s="127" t="s">
        <v>435</v>
      </c>
      <c r="N2" s="128"/>
    </row>
    <row r="3" ht="18" customHeight="1" spans="1:23">
      <c r="A3" s="101" t="s">
        <v>246</v>
      </c>
      <c r="B3" s="102" t="s">
        <v>247</v>
      </c>
      <c r="C3" s="103" t="s">
        <v>248</v>
      </c>
      <c r="D3" s="104" t="s">
        <v>249</v>
      </c>
      <c r="E3" s="104"/>
      <c r="F3" s="104"/>
      <c r="G3" s="104"/>
      <c r="H3" s="104"/>
      <c r="I3" s="104"/>
      <c r="J3" s="104"/>
      <c r="K3" s="104"/>
      <c r="L3" s="104" t="s">
        <v>250</v>
      </c>
      <c r="M3" s="104"/>
      <c r="N3" s="104"/>
      <c r="O3" s="104"/>
      <c r="P3" s="104" t="s">
        <v>436</v>
      </c>
      <c r="Q3" s="135" t="s">
        <v>507</v>
      </c>
      <c r="R3" s="136"/>
      <c r="S3" s="136"/>
      <c r="T3" s="136"/>
      <c r="U3" s="137"/>
      <c r="V3" s="138" t="s">
        <v>508</v>
      </c>
      <c r="W3" s="138" t="s">
        <v>509</v>
      </c>
    </row>
    <row r="4" s="94" customFormat="1" ht="30" customHeight="1" spans="1:23">
      <c r="A4" s="105"/>
      <c r="B4" s="106"/>
      <c r="C4" s="107"/>
      <c r="D4" s="108" t="s">
        <v>101</v>
      </c>
      <c r="E4" s="109" t="s">
        <v>252</v>
      </c>
      <c r="F4" s="109" t="s">
        <v>253</v>
      </c>
      <c r="G4" s="109" t="s">
        <v>254</v>
      </c>
      <c r="H4" s="109" t="s">
        <v>460</v>
      </c>
      <c r="I4" s="109" t="s">
        <v>255</v>
      </c>
      <c r="J4" s="109" t="s">
        <v>461</v>
      </c>
      <c r="K4" s="109" t="s">
        <v>462</v>
      </c>
      <c r="L4" s="108" t="s">
        <v>101</v>
      </c>
      <c r="M4" s="109" t="s">
        <v>439</v>
      </c>
      <c r="N4" s="109" t="s">
        <v>257</v>
      </c>
      <c r="O4" s="109" t="s">
        <v>463</v>
      </c>
      <c r="P4" s="104"/>
      <c r="Q4" s="108" t="s">
        <v>441</v>
      </c>
      <c r="R4" s="108" t="s">
        <v>442</v>
      </c>
      <c r="S4" s="108" t="s">
        <v>443</v>
      </c>
      <c r="T4" s="108" t="s">
        <v>444</v>
      </c>
      <c r="U4" s="108" t="s">
        <v>464</v>
      </c>
      <c r="V4" s="139"/>
      <c r="W4" s="139"/>
    </row>
    <row r="5" s="94" customFormat="1" ht="25.5" customHeight="1" spans="1:23">
      <c r="A5" s="110" t="s">
        <v>237</v>
      </c>
      <c r="B5" s="110"/>
      <c r="C5" s="111">
        <f t="shared" ref="C5:W5" si="0">SUM(C6:C36)</f>
        <v>0</v>
      </c>
      <c r="D5" s="111">
        <f t="shared" si="0"/>
        <v>0</v>
      </c>
      <c r="E5" s="111">
        <f t="shared" si="0"/>
        <v>0</v>
      </c>
      <c r="F5" s="111">
        <f t="shared" si="0"/>
        <v>0</v>
      </c>
      <c r="G5" s="111">
        <f t="shared" si="0"/>
        <v>0</v>
      </c>
      <c r="H5" s="111">
        <f t="shared" si="0"/>
        <v>0</v>
      </c>
      <c r="I5" s="111">
        <f t="shared" si="0"/>
        <v>0</v>
      </c>
      <c r="J5" s="111">
        <f t="shared" si="0"/>
        <v>0</v>
      </c>
      <c r="K5" s="111">
        <f t="shared" si="0"/>
        <v>0</v>
      </c>
      <c r="L5" s="111">
        <f t="shared" si="0"/>
        <v>0</v>
      </c>
      <c r="M5" s="111">
        <f t="shared" si="0"/>
        <v>0</v>
      </c>
      <c r="N5" s="111">
        <f t="shared" si="0"/>
        <v>0</v>
      </c>
      <c r="O5" s="111">
        <f t="shared" si="0"/>
        <v>0</v>
      </c>
      <c r="P5" s="111">
        <f t="shared" si="0"/>
        <v>0</v>
      </c>
      <c r="Q5" s="111">
        <f t="shared" si="0"/>
        <v>0</v>
      </c>
      <c r="R5" s="111">
        <f t="shared" si="0"/>
        <v>0</v>
      </c>
      <c r="S5" s="111">
        <f t="shared" si="0"/>
        <v>0</v>
      </c>
      <c r="T5" s="111">
        <f t="shared" si="0"/>
        <v>0</v>
      </c>
      <c r="U5" s="111">
        <f t="shared" si="0"/>
        <v>0</v>
      </c>
      <c r="V5" s="111">
        <f t="shared" si="0"/>
        <v>0</v>
      </c>
      <c r="W5" s="111">
        <f t="shared" si="0"/>
        <v>0</v>
      </c>
    </row>
    <row r="6" ht="21.75" customHeight="1" spans="1:23">
      <c r="A6" s="112">
        <v>1</v>
      </c>
      <c r="B6" s="113"/>
      <c r="C6" s="114">
        <f t="shared" ref="C6:C36" si="1">SUM(D6,L6,P6)</f>
        <v>0</v>
      </c>
      <c r="D6" s="114">
        <f t="shared" ref="D6:D36" si="2">SUM(E6:K6)</f>
        <v>0</v>
      </c>
      <c r="E6" s="115"/>
      <c r="F6" s="116"/>
      <c r="G6" s="117"/>
      <c r="H6" s="117"/>
      <c r="I6" s="117"/>
      <c r="J6" s="129"/>
      <c r="K6" s="112"/>
      <c r="L6" s="114">
        <f t="shared" ref="L6:L36" si="3">SUM(M6:O6)</f>
        <v>0</v>
      </c>
      <c r="M6" s="130"/>
      <c r="N6" s="130"/>
      <c r="O6" s="131"/>
      <c r="P6" s="132"/>
      <c r="Q6" s="140">
        <f t="shared" ref="Q6:Q36" si="4">(D6+M6)*8%+D6/12*8%</f>
        <v>0</v>
      </c>
      <c r="R6" s="140">
        <f t="shared" ref="R6:R36" si="5">(D6+M6)*0.5%+D6/12*0.5%</f>
        <v>0</v>
      </c>
      <c r="S6" s="140">
        <f t="shared" ref="S6:S36" si="6">(D6+M6)*0.1%+D6/12*0.1%</f>
        <v>0</v>
      </c>
      <c r="T6" s="140">
        <f t="shared" ref="T6:T36" si="7">(D6+M6)*1%+D6/12*1%</f>
        <v>0</v>
      </c>
      <c r="U6" s="140">
        <f>(D6+M6)*16%+D6/12*16%</f>
        <v>0</v>
      </c>
      <c r="V6" s="140">
        <f t="shared" ref="V6:V36" si="8">(D6+M6)*12%</f>
        <v>0</v>
      </c>
      <c r="W6" s="141">
        <f t="shared" ref="W6:W36" si="9">Q6+R6+S6+T6+U6</f>
        <v>0</v>
      </c>
    </row>
    <row r="7" ht="21.75" customHeight="1" spans="1:23">
      <c r="A7" s="112">
        <v>2</v>
      </c>
      <c r="B7" s="113"/>
      <c r="C7" s="114">
        <f t="shared" si="1"/>
        <v>0</v>
      </c>
      <c r="D7" s="114">
        <f t="shared" si="2"/>
        <v>0</v>
      </c>
      <c r="E7" s="115"/>
      <c r="F7" s="116"/>
      <c r="G7" s="117"/>
      <c r="H7" s="117"/>
      <c r="I7" s="117"/>
      <c r="J7" s="129"/>
      <c r="K7" s="112"/>
      <c r="L7" s="114">
        <f t="shared" si="3"/>
        <v>0</v>
      </c>
      <c r="M7" s="130"/>
      <c r="N7" s="130"/>
      <c r="O7" s="131"/>
      <c r="P7" s="132"/>
      <c r="Q7" s="140">
        <f t="shared" si="4"/>
        <v>0</v>
      </c>
      <c r="R7" s="140">
        <f t="shared" si="5"/>
        <v>0</v>
      </c>
      <c r="S7" s="140">
        <f t="shared" si="6"/>
        <v>0</v>
      </c>
      <c r="T7" s="140">
        <f t="shared" si="7"/>
        <v>0</v>
      </c>
      <c r="U7" s="140">
        <f t="shared" ref="U7:U36" si="10">(D7+M7)*16%+D7/12*16%</f>
        <v>0</v>
      </c>
      <c r="V7" s="140">
        <f t="shared" si="8"/>
        <v>0</v>
      </c>
      <c r="W7" s="141">
        <f t="shared" si="9"/>
        <v>0</v>
      </c>
    </row>
    <row r="8" ht="21.75" customHeight="1" spans="1:23">
      <c r="A8" s="112">
        <v>3</v>
      </c>
      <c r="B8" s="113"/>
      <c r="C8" s="114">
        <f t="shared" si="1"/>
        <v>0</v>
      </c>
      <c r="D8" s="114">
        <f t="shared" si="2"/>
        <v>0</v>
      </c>
      <c r="E8" s="115"/>
      <c r="F8" s="116"/>
      <c r="G8" s="117"/>
      <c r="H8" s="117"/>
      <c r="I8" s="117"/>
      <c r="J8" s="129"/>
      <c r="K8" s="112"/>
      <c r="L8" s="114">
        <f t="shared" si="3"/>
        <v>0</v>
      </c>
      <c r="M8" s="130"/>
      <c r="N8" s="130"/>
      <c r="O8" s="131"/>
      <c r="P8" s="132"/>
      <c r="Q8" s="140">
        <f t="shared" si="4"/>
        <v>0</v>
      </c>
      <c r="R8" s="140">
        <f t="shared" si="5"/>
        <v>0</v>
      </c>
      <c r="S8" s="140">
        <f t="shared" si="6"/>
        <v>0</v>
      </c>
      <c r="T8" s="140">
        <f t="shared" si="7"/>
        <v>0</v>
      </c>
      <c r="U8" s="140">
        <f t="shared" si="10"/>
        <v>0</v>
      </c>
      <c r="V8" s="140">
        <f t="shared" si="8"/>
        <v>0</v>
      </c>
      <c r="W8" s="141">
        <f t="shared" si="9"/>
        <v>0</v>
      </c>
    </row>
    <row r="9" ht="21.75" customHeight="1" spans="1:23">
      <c r="A9" s="112">
        <v>4</v>
      </c>
      <c r="B9" s="113"/>
      <c r="C9" s="114">
        <f t="shared" si="1"/>
        <v>0</v>
      </c>
      <c r="D9" s="114">
        <f t="shared" si="2"/>
        <v>0</v>
      </c>
      <c r="E9" s="115"/>
      <c r="F9" s="116"/>
      <c r="G9" s="117"/>
      <c r="H9" s="117"/>
      <c r="I9" s="117"/>
      <c r="J9" s="129"/>
      <c r="K9" s="112"/>
      <c r="L9" s="114">
        <f t="shared" si="3"/>
        <v>0</v>
      </c>
      <c r="M9" s="130"/>
      <c r="N9" s="130"/>
      <c r="O9" s="131"/>
      <c r="P9" s="132"/>
      <c r="Q9" s="140">
        <f t="shared" si="4"/>
        <v>0</v>
      </c>
      <c r="R9" s="140">
        <f t="shared" si="5"/>
        <v>0</v>
      </c>
      <c r="S9" s="140">
        <f t="shared" si="6"/>
        <v>0</v>
      </c>
      <c r="T9" s="140">
        <f t="shared" si="7"/>
        <v>0</v>
      </c>
      <c r="U9" s="140">
        <f t="shared" si="10"/>
        <v>0</v>
      </c>
      <c r="V9" s="140">
        <f t="shared" si="8"/>
        <v>0</v>
      </c>
      <c r="W9" s="141">
        <f t="shared" si="9"/>
        <v>0</v>
      </c>
    </row>
    <row r="10" ht="21.75" customHeight="1" spans="1:23">
      <c r="A10" s="112">
        <v>5</v>
      </c>
      <c r="B10" s="113"/>
      <c r="C10" s="114">
        <f t="shared" si="1"/>
        <v>0</v>
      </c>
      <c r="D10" s="114">
        <f t="shared" si="2"/>
        <v>0</v>
      </c>
      <c r="E10" s="115"/>
      <c r="F10" s="116"/>
      <c r="G10" s="117"/>
      <c r="H10" s="117"/>
      <c r="I10" s="117"/>
      <c r="J10" s="129"/>
      <c r="K10" s="112"/>
      <c r="L10" s="114">
        <f t="shared" si="3"/>
        <v>0</v>
      </c>
      <c r="M10" s="130"/>
      <c r="N10" s="130"/>
      <c r="O10" s="131"/>
      <c r="P10" s="132"/>
      <c r="Q10" s="140">
        <f t="shared" si="4"/>
        <v>0</v>
      </c>
      <c r="R10" s="140">
        <f t="shared" si="5"/>
        <v>0</v>
      </c>
      <c r="S10" s="140">
        <f t="shared" si="6"/>
        <v>0</v>
      </c>
      <c r="T10" s="140">
        <f t="shared" si="7"/>
        <v>0</v>
      </c>
      <c r="U10" s="140">
        <f t="shared" si="10"/>
        <v>0</v>
      </c>
      <c r="V10" s="140">
        <f t="shared" si="8"/>
        <v>0</v>
      </c>
      <c r="W10" s="141">
        <f t="shared" si="9"/>
        <v>0</v>
      </c>
    </row>
    <row r="11" ht="21.75" customHeight="1" spans="1:23">
      <c r="A11" s="112">
        <v>6</v>
      </c>
      <c r="B11" s="113"/>
      <c r="C11" s="114">
        <f t="shared" si="1"/>
        <v>0</v>
      </c>
      <c r="D11" s="114">
        <f t="shared" si="2"/>
        <v>0</v>
      </c>
      <c r="E11" s="115"/>
      <c r="F11" s="116"/>
      <c r="G11" s="117"/>
      <c r="H11" s="117"/>
      <c r="I11" s="117"/>
      <c r="J11" s="129"/>
      <c r="K11" s="112"/>
      <c r="L11" s="114">
        <f t="shared" si="3"/>
        <v>0</v>
      </c>
      <c r="M11" s="130"/>
      <c r="N11" s="130"/>
      <c r="O11" s="131"/>
      <c r="P11" s="132"/>
      <c r="Q11" s="140">
        <f t="shared" si="4"/>
        <v>0</v>
      </c>
      <c r="R11" s="140">
        <f t="shared" si="5"/>
        <v>0</v>
      </c>
      <c r="S11" s="140">
        <f t="shared" si="6"/>
        <v>0</v>
      </c>
      <c r="T11" s="140">
        <f t="shared" si="7"/>
        <v>0</v>
      </c>
      <c r="U11" s="140">
        <f t="shared" si="10"/>
        <v>0</v>
      </c>
      <c r="V11" s="140">
        <f t="shared" si="8"/>
        <v>0</v>
      </c>
      <c r="W11" s="141">
        <f t="shared" si="9"/>
        <v>0</v>
      </c>
    </row>
    <row r="12" ht="21.75" customHeight="1" spans="1:23">
      <c r="A12" s="112">
        <v>7</v>
      </c>
      <c r="B12" s="113"/>
      <c r="C12" s="114">
        <f t="shared" si="1"/>
        <v>0</v>
      </c>
      <c r="D12" s="114">
        <f t="shared" si="2"/>
        <v>0</v>
      </c>
      <c r="E12" s="115"/>
      <c r="F12" s="116"/>
      <c r="G12" s="117"/>
      <c r="H12" s="117"/>
      <c r="I12" s="117"/>
      <c r="J12" s="129"/>
      <c r="K12" s="112"/>
      <c r="L12" s="114">
        <f t="shared" si="3"/>
        <v>0</v>
      </c>
      <c r="M12" s="130"/>
      <c r="N12" s="130"/>
      <c r="O12" s="131"/>
      <c r="P12" s="132"/>
      <c r="Q12" s="140">
        <f t="shared" si="4"/>
        <v>0</v>
      </c>
      <c r="R12" s="140">
        <f t="shared" si="5"/>
        <v>0</v>
      </c>
      <c r="S12" s="140">
        <f t="shared" si="6"/>
        <v>0</v>
      </c>
      <c r="T12" s="140">
        <f t="shared" si="7"/>
        <v>0</v>
      </c>
      <c r="U12" s="140">
        <f t="shared" si="10"/>
        <v>0</v>
      </c>
      <c r="V12" s="140">
        <f t="shared" si="8"/>
        <v>0</v>
      </c>
      <c r="W12" s="141">
        <f t="shared" si="9"/>
        <v>0</v>
      </c>
    </row>
    <row r="13" ht="21.75" customHeight="1" spans="1:23">
      <c r="A13" s="112">
        <v>8</v>
      </c>
      <c r="B13" s="113"/>
      <c r="C13" s="114">
        <f t="shared" si="1"/>
        <v>0</v>
      </c>
      <c r="D13" s="114">
        <f t="shared" si="2"/>
        <v>0</v>
      </c>
      <c r="E13" s="115"/>
      <c r="F13" s="116"/>
      <c r="G13" s="117"/>
      <c r="H13" s="117"/>
      <c r="I13" s="117"/>
      <c r="J13" s="129"/>
      <c r="K13" s="112"/>
      <c r="L13" s="114">
        <f t="shared" si="3"/>
        <v>0</v>
      </c>
      <c r="M13" s="130"/>
      <c r="N13" s="130"/>
      <c r="O13" s="131"/>
      <c r="P13" s="132"/>
      <c r="Q13" s="140">
        <f t="shared" si="4"/>
        <v>0</v>
      </c>
      <c r="R13" s="140">
        <f t="shared" si="5"/>
        <v>0</v>
      </c>
      <c r="S13" s="140">
        <f t="shared" si="6"/>
        <v>0</v>
      </c>
      <c r="T13" s="140">
        <f t="shared" si="7"/>
        <v>0</v>
      </c>
      <c r="U13" s="140">
        <f t="shared" si="10"/>
        <v>0</v>
      </c>
      <c r="V13" s="140">
        <f t="shared" si="8"/>
        <v>0</v>
      </c>
      <c r="W13" s="141">
        <f t="shared" si="9"/>
        <v>0</v>
      </c>
    </row>
    <row r="14" ht="21.75" customHeight="1" spans="1:23">
      <c r="A14" s="112">
        <v>9</v>
      </c>
      <c r="B14" s="113"/>
      <c r="C14" s="114">
        <f t="shared" si="1"/>
        <v>0</v>
      </c>
      <c r="D14" s="114">
        <f t="shared" si="2"/>
        <v>0</v>
      </c>
      <c r="E14" s="115"/>
      <c r="F14" s="116"/>
      <c r="G14" s="117"/>
      <c r="H14" s="117"/>
      <c r="I14" s="117"/>
      <c r="J14" s="129"/>
      <c r="K14" s="112"/>
      <c r="L14" s="114">
        <f t="shared" si="3"/>
        <v>0</v>
      </c>
      <c r="M14" s="130"/>
      <c r="N14" s="130"/>
      <c r="O14" s="131"/>
      <c r="P14" s="132"/>
      <c r="Q14" s="140">
        <f t="shared" si="4"/>
        <v>0</v>
      </c>
      <c r="R14" s="140">
        <f t="shared" si="5"/>
        <v>0</v>
      </c>
      <c r="S14" s="140">
        <f t="shared" si="6"/>
        <v>0</v>
      </c>
      <c r="T14" s="140">
        <f t="shared" si="7"/>
        <v>0</v>
      </c>
      <c r="U14" s="140">
        <f t="shared" si="10"/>
        <v>0</v>
      </c>
      <c r="V14" s="140">
        <f t="shared" si="8"/>
        <v>0</v>
      </c>
      <c r="W14" s="141">
        <f t="shared" si="9"/>
        <v>0</v>
      </c>
    </row>
    <row r="15" ht="21.75" customHeight="1" spans="1:23">
      <c r="A15" s="112">
        <v>10</v>
      </c>
      <c r="B15" s="113"/>
      <c r="C15" s="114">
        <f t="shared" si="1"/>
        <v>0</v>
      </c>
      <c r="D15" s="114">
        <f t="shared" si="2"/>
        <v>0</v>
      </c>
      <c r="E15" s="115"/>
      <c r="F15" s="116"/>
      <c r="G15" s="117"/>
      <c r="H15" s="117"/>
      <c r="I15" s="117"/>
      <c r="J15" s="129"/>
      <c r="K15" s="112"/>
      <c r="L15" s="114">
        <f t="shared" si="3"/>
        <v>0</v>
      </c>
      <c r="M15" s="130"/>
      <c r="N15" s="130"/>
      <c r="O15" s="131"/>
      <c r="P15" s="132"/>
      <c r="Q15" s="140">
        <f t="shared" si="4"/>
        <v>0</v>
      </c>
      <c r="R15" s="140">
        <f t="shared" si="5"/>
        <v>0</v>
      </c>
      <c r="S15" s="140">
        <f t="shared" si="6"/>
        <v>0</v>
      </c>
      <c r="T15" s="140">
        <f t="shared" si="7"/>
        <v>0</v>
      </c>
      <c r="U15" s="140">
        <f t="shared" si="10"/>
        <v>0</v>
      </c>
      <c r="V15" s="140">
        <f t="shared" si="8"/>
        <v>0</v>
      </c>
      <c r="W15" s="141">
        <f t="shared" si="9"/>
        <v>0</v>
      </c>
    </row>
    <row r="16" ht="21.75" customHeight="1" spans="1:23">
      <c r="A16" s="112">
        <v>11</v>
      </c>
      <c r="B16" s="113"/>
      <c r="C16" s="114">
        <f t="shared" si="1"/>
        <v>0</v>
      </c>
      <c r="D16" s="114">
        <f t="shared" si="2"/>
        <v>0</v>
      </c>
      <c r="E16" s="115"/>
      <c r="F16" s="116"/>
      <c r="G16" s="117"/>
      <c r="H16" s="117"/>
      <c r="I16" s="117"/>
      <c r="J16" s="129"/>
      <c r="K16" s="112"/>
      <c r="L16" s="114">
        <f t="shared" si="3"/>
        <v>0</v>
      </c>
      <c r="M16" s="130"/>
      <c r="N16" s="130"/>
      <c r="O16" s="131"/>
      <c r="P16" s="132"/>
      <c r="Q16" s="140">
        <f t="shared" si="4"/>
        <v>0</v>
      </c>
      <c r="R16" s="140">
        <f t="shared" si="5"/>
        <v>0</v>
      </c>
      <c r="S16" s="140">
        <f t="shared" si="6"/>
        <v>0</v>
      </c>
      <c r="T16" s="140">
        <f t="shared" si="7"/>
        <v>0</v>
      </c>
      <c r="U16" s="140">
        <f t="shared" si="10"/>
        <v>0</v>
      </c>
      <c r="V16" s="140">
        <f t="shared" si="8"/>
        <v>0</v>
      </c>
      <c r="W16" s="141">
        <f t="shared" si="9"/>
        <v>0</v>
      </c>
    </row>
    <row r="17" ht="21.75" customHeight="1" spans="1:23">
      <c r="A17" s="112">
        <v>12</v>
      </c>
      <c r="B17" s="113"/>
      <c r="C17" s="114">
        <f t="shared" si="1"/>
        <v>0</v>
      </c>
      <c r="D17" s="114">
        <f t="shared" si="2"/>
        <v>0</v>
      </c>
      <c r="E17" s="115"/>
      <c r="F17" s="116"/>
      <c r="G17" s="117"/>
      <c r="H17" s="117"/>
      <c r="I17" s="117"/>
      <c r="J17" s="129"/>
      <c r="K17" s="112"/>
      <c r="L17" s="114">
        <f t="shared" si="3"/>
        <v>0</v>
      </c>
      <c r="M17" s="130"/>
      <c r="N17" s="130"/>
      <c r="O17" s="131"/>
      <c r="P17" s="132"/>
      <c r="Q17" s="140">
        <f t="shared" si="4"/>
        <v>0</v>
      </c>
      <c r="R17" s="140">
        <f t="shared" si="5"/>
        <v>0</v>
      </c>
      <c r="S17" s="140">
        <f t="shared" si="6"/>
        <v>0</v>
      </c>
      <c r="T17" s="140">
        <f t="shared" si="7"/>
        <v>0</v>
      </c>
      <c r="U17" s="140">
        <f t="shared" si="10"/>
        <v>0</v>
      </c>
      <c r="V17" s="140">
        <f t="shared" si="8"/>
        <v>0</v>
      </c>
      <c r="W17" s="141">
        <f t="shared" si="9"/>
        <v>0</v>
      </c>
    </row>
    <row r="18" ht="21.75" customHeight="1" spans="1:23">
      <c r="A18" s="112">
        <v>13</v>
      </c>
      <c r="B18" s="113"/>
      <c r="C18" s="114">
        <f t="shared" si="1"/>
        <v>0</v>
      </c>
      <c r="D18" s="114">
        <f t="shared" si="2"/>
        <v>0</v>
      </c>
      <c r="E18" s="115"/>
      <c r="F18" s="116"/>
      <c r="G18" s="117"/>
      <c r="H18" s="117"/>
      <c r="I18" s="117"/>
      <c r="J18" s="129"/>
      <c r="K18" s="112"/>
      <c r="L18" s="114">
        <f t="shared" si="3"/>
        <v>0</v>
      </c>
      <c r="M18" s="130"/>
      <c r="N18" s="130"/>
      <c r="O18" s="131"/>
      <c r="P18" s="132"/>
      <c r="Q18" s="140">
        <f t="shared" si="4"/>
        <v>0</v>
      </c>
      <c r="R18" s="140">
        <f t="shared" si="5"/>
        <v>0</v>
      </c>
      <c r="S18" s="140">
        <f t="shared" si="6"/>
        <v>0</v>
      </c>
      <c r="T18" s="140">
        <f t="shared" si="7"/>
        <v>0</v>
      </c>
      <c r="U18" s="140">
        <f t="shared" si="10"/>
        <v>0</v>
      </c>
      <c r="V18" s="140">
        <f t="shared" si="8"/>
        <v>0</v>
      </c>
      <c r="W18" s="141">
        <f t="shared" si="9"/>
        <v>0</v>
      </c>
    </row>
    <row r="19" ht="21.75" customHeight="1" spans="1:23">
      <c r="A19" s="112">
        <v>14</v>
      </c>
      <c r="B19" s="113"/>
      <c r="C19" s="114">
        <f t="shared" si="1"/>
        <v>0</v>
      </c>
      <c r="D19" s="114">
        <f t="shared" si="2"/>
        <v>0</v>
      </c>
      <c r="E19" s="115"/>
      <c r="F19" s="116"/>
      <c r="G19" s="117"/>
      <c r="H19" s="117"/>
      <c r="I19" s="117"/>
      <c r="J19" s="129"/>
      <c r="K19" s="112"/>
      <c r="L19" s="114">
        <f t="shared" si="3"/>
        <v>0</v>
      </c>
      <c r="M19" s="130"/>
      <c r="N19" s="130"/>
      <c r="O19" s="131"/>
      <c r="P19" s="132"/>
      <c r="Q19" s="140">
        <f t="shared" si="4"/>
        <v>0</v>
      </c>
      <c r="R19" s="140">
        <f t="shared" si="5"/>
        <v>0</v>
      </c>
      <c r="S19" s="140">
        <f t="shared" si="6"/>
        <v>0</v>
      </c>
      <c r="T19" s="140">
        <f t="shared" si="7"/>
        <v>0</v>
      </c>
      <c r="U19" s="140">
        <f t="shared" si="10"/>
        <v>0</v>
      </c>
      <c r="V19" s="140">
        <f t="shared" si="8"/>
        <v>0</v>
      </c>
      <c r="W19" s="141">
        <f t="shared" si="9"/>
        <v>0</v>
      </c>
    </row>
    <row r="20" ht="21.75" customHeight="1" spans="1:23">
      <c r="A20" s="112">
        <v>15</v>
      </c>
      <c r="B20" s="113"/>
      <c r="C20" s="114">
        <f t="shared" si="1"/>
        <v>0</v>
      </c>
      <c r="D20" s="114">
        <f t="shared" si="2"/>
        <v>0</v>
      </c>
      <c r="E20" s="115"/>
      <c r="F20" s="116"/>
      <c r="G20" s="117"/>
      <c r="H20" s="117"/>
      <c r="I20" s="117"/>
      <c r="J20" s="129"/>
      <c r="K20" s="112"/>
      <c r="L20" s="114">
        <f t="shared" si="3"/>
        <v>0</v>
      </c>
      <c r="M20" s="130"/>
      <c r="N20" s="130"/>
      <c r="O20" s="131"/>
      <c r="P20" s="132"/>
      <c r="Q20" s="140">
        <f t="shared" si="4"/>
        <v>0</v>
      </c>
      <c r="R20" s="140">
        <f t="shared" si="5"/>
        <v>0</v>
      </c>
      <c r="S20" s="140">
        <f t="shared" si="6"/>
        <v>0</v>
      </c>
      <c r="T20" s="140">
        <f t="shared" si="7"/>
        <v>0</v>
      </c>
      <c r="U20" s="140">
        <f t="shared" si="10"/>
        <v>0</v>
      </c>
      <c r="V20" s="140">
        <f t="shared" si="8"/>
        <v>0</v>
      </c>
      <c r="W20" s="141">
        <f t="shared" si="9"/>
        <v>0</v>
      </c>
    </row>
    <row r="21" ht="21.75" customHeight="1" spans="1:23">
      <c r="A21" s="112">
        <v>16</v>
      </c>
      <c r="B21" s="113"/>
      <c r="C21" s="114">
        <f t="shared" si="1"/>
        <v>0</v>
      </c>
      <c r="D21" s="114">
        <f t="shared" si="2"/>
        <v>0</v>
      </c>
      <c r="E21" s="115"/>
      <c r="F21" s="116"/>
      <c r="G21" s="117"/>
      <c r="H21" s="117"/>
      <c r="I21" s="117"/>
      <c r="J21" s="129"/>
      <c r="K21" s="112"/>
      <c r="L21" s="114">
        <f t="shared" si="3"/>
        <v>0</v>
      </c>
      <c r="M21" s="130"/>
      <c r="N21" s="130"/>
      <c r="O21" s="131"/>
      <c r="P21" s="132"/>
      <c r="Q21" s="140">
        <f t="shared" si="4"/>
        <v>0</v>
      </c>
      <c r="R21" s="140">
        <f t="shared" si="5"/>
        <v>0</v>
      </c>
      <c r="S21" s="140">
        <f t="shared" si="6"/>
        <v>0</v>
      </c>
      <c r="T21" s="140">
        <f t="shared" si="7"/>
        <v>0</v>
      </c>
      <c r="U21" s="140">
        <f t="shared" si="10"/>
        <v>0</v>
      </c>
      <c r="V21" s="140">
        <f t="shared" si="8"/>
        <v>0</v>
      </c>
      <c r="W21" s="141">
        <f t="shared" si="9"/>
        <v>0</v>
      </c>
    </row>
    <row r="22" ht="21.75" customHeight="1" spans="1:23">
      <c r="A22" s="112">
        <v>17</v>
      </c>
      <c r="B22" s="113"/>
      <c r="C22" s="114">
        <f t="shared" si="1"/>
        <v>0</v>
      </c>
      <c r="D22" s="114">
        <f t="shared" si="2"/>
        <v>0</v>
      </c>
      <c r="E22" s="115"/>
      <c r="F22" s="116"/>
      <c r="G22" s="117"/>
      <c r="H22" s="117"/>
      <c r="I22" s="117"/>
      <c r="J22" s="129"/>
      <c r="K22" s="112"/>
      <c r="L22" s="114">
        <f t="shared" si="3"/>
        <v>0</v>
      </c>
      <c r="M22" s="130"/>
      <c r="N22" s="130"/>
      <c r="O22" s="131"/>
      <c r="P22" s="132"/>
      <c r="Q22" s="140">
        <f t="shared" si="4"/>
        <v>0</v>
      </c>
      <c r="R22" s="140">
        <f t="shared" si="5"/>
        <v>0</v>
      </c>
      <c r="S22" s="140">
        <f t="shared" si="6"/>
        <v>0</v>
      </c>
      <c r="T22" s="140">
        <f t="shared" si="7"/>
        <v>0</v>
      </c>
      <c r="U22" s="140">
        <f t="shared" si="10"/>
        <v>0</v>
      </c>
      <c r="V22" s="140">
        <f t="shared" si="8"/>
        <v>0</v>
      </c>
      <c r="W22" s="141">
        <f t="shared" si="9"/>
        <v>0</v>
      </c>
    </row>
    <row r="23" ht="21.75" customHeight="1" spans="1:23">
      <c r="A23" s="112">
        <v>18</v>
      </c>
      <c r="B23" s="113"/>
      <c r="C23" s="114">
        <f t="shared" si="1"/>
        <v>0</v>
      </c>
      <c r="D23" s="114">
        <f t="shared" si="2"/>
        <v>0</v>
      </c>
      <c r="E23" s="115"/>
      <c r="F23" s="116"/>
      <c r="G23" s="117"/>
      <c r="H23" s="117"/>
      <c r="I23" s="117"/>
      <c r="J23" s="129"/>
      <c r="K23" s="112"/>
      <c r="L23" s="114">
        <f t="shared" si="3"/>
        <v>0</v>
      </c>
      <c r="M23" s="130"/>
      <c r="N23" s="130"/>
      <c r="O23" s="131"/>
      <c r="P23" s="132"/>
      <c r="Q23" s="140">
        <f t="shared" si="4"/>
        <v>0</v>
      </c>
      <c r="R23" s="140">
        <f t="shared" si="5"/>
        <v>0</v>
      </c>
      <c r="S23" s="140">
        <f t="shared" si="6"/>
        <v>0</v>
      </c>
      <c r="T23" s="140">
        <f t="shared" si="7"/>
        <v>0</v>
      </c>
      <c r="U23" s="140">
        <f t="shared" si="10"/>
        <v>0</v>
      </c>
      <c r="V23" s="140">
        <f t="shared" si="8"/>
        <v>0</v>
      </c>
      <c r="W23" s="141">
        <f t="shared" si="9"/>
        <v>0</v>
      </c>
    </row>
    <row r="24" ht="21.75" customHeight="1" spans="1:23">
      <c r="A24" s="112">
        <v>19</v>
      </c>
      <c r="B24" s="113"/>
      <c r="C24" s="114">
        <f t="shared" si="1"/>
        <v>0</v>
      </c>
      <c r="D24" s="114">
        <f t="shared" si="2"/>
        <v>0</v>
      </c>
      <c r="E24" s="115"/>
      <c r="F24" s="116"/>
      <c r="G24" s="117"/>
      <c r="H24" s="117"/>
      <c r="I24" s="117"/>
      <c r="J24" s="129"/>
      <c r="K24" s="112"/>
      <c r="L24" s="114">
        <f t="shared" si="3"/>
        <v>0</v>
      </c>
      <c r="M24" s="130"/>
      <c r="N24" s="130"/>
      <c r="O24" s="131"/>
      <c r="P24" s="132"/>
      <c r="Q24" s="140">
        <f t="shared" si="4"/>
        <v>0</v>
      </c>
      <c r="R24" s="140">
        <f t="shared" si="5"/>
        <v>0</v>
      </c>
      <c r="S24" s="140">
        <f t="shared" si="6"/>
        <v>0</v>
      </c>
      <c r="T24" s="140">
        <f t="shared" si="7"/>
        <v>0</v>
      </c>
      <c r="U24" s="140">
        <f t="shared" si="10"/>
        <v>0</v>
      </c>
      <c r="V24" s="140">
        <f t="shared" si="8"/>
        <v>0</v>
      </c>
      <c r="W24" s="141">
        <f t="shared" si="9"/>
        <v>0</v>
      </c>
    </row>
    <row r="25" ht="21.75" customHeight="1" spans="1:23">
      <c r="A25" s="112">
        <v>20</v>
      </c>
      <c r="B25" s="118"/>
      <c r="C25" s="114">
        <f t="shared" si="1"/>
        <v>0</v>
      </c>
      <c r="D25" s="114">
        <f t="shared" si="2"/>
        <v>0</v>
      </c>
      <c r="E25" s="115"/>
      <c r="F25" s="116"/>
      <c r="G25" s="117"/>
      <c r="H25" s="117"/>
      <c r="I25" s="117"/>
      <c r="J25" s="129"/>
      <c r="K25" s="112"/>
      <c r="L25" s="114">
        <f t="shared" si="3"/>
        <v>0</v>
      </c>
      <c r="M25" s="130"/>
      <c r="N25" s="130"/>
      <c r="O25" s="131"/>
      <c r="P25" s="132"/>
      <c r="Q25" s="140">
        <f t="shared" si="4"/>
        <v>0</v>
      </c>
      <c r="R25" s="140">
        <f t="shared" si="5"/>
        <v>0</v>
      </c>
      <c r="S25" s="140">
        <f t="shared" si="6"/>
        <v>0</v>
      </c>
      <c r="T25" s="140">
        <f t="shared" si="7"/>
        <v>0</v>
      </c>
      <c r="U25" s="140">
        <f t="shared" si="10"/>
        <v>0</v>
      </c>
      <c r="V25" s="140">
        <f t="shared" si="8"/>
        <v>0</v>
      </c>
      <c r="W25" s="141">
        <f t="shared" si="9"/>
        <v>0</v>
      </c>
    </row>
    <row r="26" ht="21.75" customHeight="1" spans="1:23">
      <c r="A26" s="112">
        <v>21</v>
      </c>
      <c r="B26" s="119"/>
      <c r="C26" s="114">
        <f t="shared" si="1"/>
        <v>0</v>
      </c>
      <c r="D26" s="114">
        <f t="shared" si="2"/>
        <v>0</v>
      </c>
      <c r="E26" s="115"/>
      <c r="F26" s="116"/>
      <c r="G26" s="117"/>
      <c r="H26" s="117"/>
      <c r="I26" s="117"/>
      <c r="J26" s="129"/>
      <c r="K26" s="112"/>
      <c r="L26" s="114">
        <f t="shared" si="3"/>
        <v>0</v>
      </c>
      <c r="M26" s="130"/>
      <c r="N26" s="130"/>
      <c r="O26" s="131"/>
      <c r="P26" s="132"/>
      <c r="Q26" s="140">
        <f t="shared" si="4"/>
        <v>0</v>
      </c>
      <c r="R26" s="140">
        <f t="shared" si="5"/>
        <v>0</v>
      </c>
      <c r="S26" s="140">
        <f t="shared" si="6"/>
        <v>0</v>
      </c>
      <c r="T26" s="140">
        <f t="shared" si="7"/>
        <v>0</v>
      </c>
      <c r="U26" s="140">
        <f t="shared" si="10"/>
        <v>0</v>
      </c>
      <c r="V26" s="140">
        <f t="shared" si="8"/>
        <v>0</v>
      </c>
      <c r="W26" s="141">
        <f t="shared" si="9"/>
        <v>0</v>
      </c>
    </row>
    <row r="27" ht="21.75" customHeight="1" spans="1:23">
      <c r="A27" s="112">
        <v>22</v>
      </c>
      <c r="B27" s="120"/>
      <c r="C27" s="114">
        <f t="shared" si="1"/>
        <v>0</v>
      </c>
      <c r="D27" s="114">
        <f t="shared" si="2"/>
        <v>0</v>
      </c>
      <c r="E27" s="115"/>
      <c r="F27" s="116"/>
      <c r="G27" s="117"/>
      <c r="H27" s="117"/>
      <c r="I27" s="117"/>
      <c r="J27" s="129"/>
      <c r="K27" s="112"/>
      <c r="L27" s="114">
        <f t="shared" si="3"/>
        <v>0</v>
      </c>
      <c r="M27" s="130"/>
      <c r="N27" s="130"/>
      <c r="O27" s="131"/>
      <c r="P27" s="132"/>
      <c r="Q27" s="140">
        <f t="shared" si="4"/>
        <v>0</v>
      </c>
      <c r="R27" s="140">
        <f t="shared" si="5"/>
        <v>0</v>
      </c>
      <c r="S27" s="140">
        <f t="shared" si="6"/>
        <v>0</v>
      </c>
      <c r="T27" s="140">
        <f t="shared" si="7"/>
        <v>0</v>
      </c>
      <c r="U27" s="140">
        <f t="shared" si="10"/>
        <v>0</v>
      </c>
      <c r="V27" s="140">
        <f t="shared" si="8"/>
        <v>0</v>
      </c>
      <c r="W27" s="141">
        <f t="shared" si="9"/>
        <v>0</v>
      </c>
    </row>
    <row r="28" ht="21.75" customHeight="1" spans="1:23">
      <c r="A28" s="112">
        <v>23</v>
      </c>
      <c r="B28" s="120"/>
      <c r="C28" s="114">
        <f t="shared" si="1"/>
        <v>0</v>
      </c>
      <c r="D28" s="114">
        <f t="shared" si="2"/>
        <v>0</v>
      </c>
      <c r="E28" s="115"/>
      <c r="F28" s="116"/>
      <c r="G28" s="117"/>
      <c r="H28" s="117"/>
      <c r="I28" s="117"/>
      <c r="J28" s="129"/>
      <c r="K28" s="112"/>
      <c r="L28" s="114">
        <f t="shared" si="3"/>
        <v>0</v>
      </c>
      <c r="M28" s="130"/>
      <c r="N28" s="130"/>
      <c r="O28" s="131"/>
      <c r="P28" s="132"/>
      <c r="Q28" s="140">
        <f t="shared" si="4"/>
        <v>0</v>
      </c>
      <c r="R28" s="140">
        <f t="shared" si="5"/>
        <v>0</v>
      </c>
      <c r="S28" s="140">
        <f t="shared" si="6"/>
        <v>0</v>
      </c>
      <c r="T28" s="140">
        <f t="shared" si="7"/>
        <v>0</v>
      </c>
      <c r="U28" s="140">
        <f t="shared" si="10"/>
        <v>0</v>
      </c>
      <c r="V28" s="140">
        <f t="shared" si="8"/>
        <v>0</v>
      </c>
      <c r="W28" s="141">
        <f t="shared" si="9"/>
        <v>0</v>
      </c>
    </row>
    <row r="29" ht="21.75" customHeight="1" spans="1:23">
      <c r="A29" s="112">
        <v>24</v>
      </c>
      <c r="B29" s="120"/>
      <c r="C29" s="114">
        <f t="shared" si="1"/>
        <v>0</v>
      </c>
      <c r="D29" s="114">
        <f t="shared" si="2"/>
        <v>0</v>
      </c>
      <c r="E29" s="115"/>
      <c r="F29" s="116"/>
      <c r="G29" s="117"/>
      <c r="H29" s="117"/>
      <c r="I29" s="117"/>
      <c r="J29" s="129"/>
      <c r="K29" s="112"/>
      <c r="L29" s="114">
        <f t="shared" si="3"/>
        <v>0</v>
      </c>
      <c r="M29" s="130"/>
      <c r="N29" s="130"/>
      <c r="O29" s="131"/>
      <c r="P29" s="132"/>
      <c r="Q29" s="140">
        <f t="shared" si="4"/>
        <v>0</v>
      </c>
      <c r="R29" s="140">
        <f t="shared" si="5"/>
        <v>0</v>
      </c>
      <c r="S29" s="140">
        <f t="shared" si="6"/>
        <v>0</v>
      </c>
      <c r="T29" s="140">
        <f t="shared" si="7"/>
        <v>0</v>
      </c>
      <c r="U29" s="140">
        <f t="shared" si="10"/>
        <v>0</v>
      </c>
      <c r="V29" s="140">
        <f t="shared" si="8"/>
        <v>0</v>
      </c>
      <c r="W29" s="141">
        <f t="shared" si="9"/>
        <v>0</v>
      </c>
    </row>
    <row r="30" ht="21.75" customHeight="1" spans="1:23">
      <c r="A30" s="112">
        <v>25</v>
      </c>
      <c r="B30" s="120"/>
      <c r="C30" s="114">
        <f t="shared" si="1"/>
        <v>0</v>
      </c>
      <c r="D30" s="114">
        <f t="shared" si="2"/>
        <v>0</v>
      </c>
      <c r="E30" s="115"/>
      <c r="F30" s="116"/>
      <c r="G30" s="117"/>
      <c r="H30" s="117"/>
      <c r="I30" s="117"/>
      <c r="J30" s="129"/>
      <c r="K30" s="112"/>
      <c r="L30" s="114">
        <f t="shared" si="3"/>
        <v>0</v>
      </c>
      <c r="M30" s="130"/>
      <c r="N30" s="130"/>
      <c r="O30" s="131"/>
      <c r="P30" s="132"/>
      <c r="Q30" s="140">
        <f t="shared" si="4"/>
        <v>0</v>
      </c>
      <c r="R30" s="140">
        <f t="shared" si="5"/>
        <v>0</v>
      </c>
      <c r="S30" s="140">
        <f t="shared" si="6"/>
        <v>0</v>
      </c>
      <c r="T30" s="140">
        <f t="shared" si="7"/>
        <v>0</v>
      </c>
      <c r="U30" s="140">
        <f t="shared" si="10"/>
        <v>0</v>
      </c>
      <c r="V30" s="140">
        <f t="shared" si="8"/>
        <v>0</v>
      </c>
      <c r="W30" s="141">
        <f t="shared" si="9"/>
        <v>0</v>
      </c>
    </row>
    <row r="31" ht="21.75" customHeight="1" spans="1:23">
      <c r="A31" s="112">
        <v>26</v>
      </c>
      <c r="B31" s="120"/>
      <c r="C31" s="114">
        <f t="shared" si="1"/>
        <v>0</v>
      </c>
      <c r="D31" s="114">
        <f t="shared" si="2"/>
        <v>0</v>
      </c>
      <c r="E31" s="115"/>
      <c r="F31" s="116"/>
      <c r="G31" s="117"/>
      <c r="H31" s="117"/>
      <c r="I31" s="117"/>
      <c r="J31" s="129"/>
      <c r="K31" s="112"/>
      <c r="L31" s="114">
        <f t="shared" si="3"/>
        <v>0</v>
      </c>
      <c r="M31" s="130"/>
      <c r="N31" s="130"/>
      <c r="O31" s="131"/>
      <c r="P31" s="132"/>
      <c r="Q31" s="140">
        <f t="shared" si="4"/>
        <v>0</v>
      </c>
      <c r="R31" s="140">
        <f t="shared" si="5"/>
        <v>0</v>
      </c>
      <c r="S31" s="140">
        <f t="shared" si="6"/>
        <v>0</v>
      </c>
      <c r="T31" s="140">
        <f t="shared" si="7"/>
        <v>0</v>
      </c>
      <c r="U31" s="140">
        <f t="shared" si="10"/>
        <v>0</v>
      </c>
      <c r="V31" s="140">
        <f t="shared" si="8"/>
        <v>0</v>
      </c>
      <c r="W31" s="141">
        <f t="shared" si="9"/>
        <v>0</v>
      </c>
    </row>
    <row r="32" ht="21.75" customHeight="1" spans="1:23">
      <c r="A32" s="112">
        <v>27</v>
      </c>
      <c r="B32" s="121"/>
      <c r="C32" s="114">
        <f t="shared" si="1"/>
        <v>0</v>
      </c>
      <c r="D32" s="114">
        <f t="shared" si="2"/>
        <v>0</v>
      </c>
      <c r="E32" s="115"/>
      <c r="F32" s="116"/>
      <c r="G32" s="117"/>
      <c r="H32" s="117"/>
      <c r="I32" s="117"/>
      <c r="J32" s="129"/>
      <c r="K32" s="112"/>
      <c r="L32" s="114">
        <f t="shared" si="3"/>
        <v>0</v>
      </c>
      <c r="M32" s="130"/>
      <c r="N32" s="130"/>
      <c r="O32" s="131"/>
      <c r="P32" s="132"/>
      <c r="Q32" s="140">
        <f t="shared" si="4"/>
        <v>0</v>
      </c>
      <c r="R32" s="140">
        <f t="shared" si="5"/>
        <v>0</v>
      </c>
      <c r="S32" s="140">
        <f t="shared" si="6"/>
        <v>0</v>
      </c>
      <c r="T32" s="140">
        <f t="shared" si="7"/>
        <v>0</v>
      </c>
      <c r="U32" s="140">
        <f t="shared" si="10"/>
        <v>0</v>
      </c>
      <c r="V32" s="140">
        <f t="shared" si="8"/>
        <v>0</v>
      </c>
      <c r="W32" s="141">
        <f t="shared" si="9"/>
        <v>0</v>
      </c>
    </row>
    <row r="33" ht="21.75" customHeight="1" spans="1:23">
      <c r="A33" s="112">
        <v>28</v>
      </c>
      <c r="B33" s="121"/>
      <c r="C33" s="114">
        <f t="shared" si="1"/>
        <v>0</v>
      </c>
      <c r="D33" s="114">
        <f t="shared" si="2"/>
        <v>0</v>
      </c>
      <c r="E33" s="115"/>
      <c r="F33" s="116"/>
      <c r="G33" s="117"/>
      <c r="H33" s="117"/>
      <c r="I33" s="117"/>
      <c r="J33" s="129"/>
      <c r="K33" s="112"/>
      <c r="L33" s="114">
        <f t="shared" si="3"/>
        <v>0</v>
      </c>
      <c r="M33" s="130"/>
      <c r="N33" s="130"/>
      <c r="O33" s="131"/>
      <c r="P33" s="132"/>
      <c r="Q33" s="140">
        <f t="shared" si="4"/>
        <v>0</v>
      </c>
      <c r="R33" s="140">
        <f t="shared" si="5"/>
        <v>0</v>
      </c>
      <c r="S33" s="140">
        <f t="shared" si="6"/>
        <v>0</v>
      </c>
      <c r="T33" s="140">
        <f t="shared" si="7"/>
        <v>0</v>
      </c>
      <c r="U33" s="140">
        <f t="shared" si="10"/>
        <v>0</v>
      </c>
      <c r="V33" s="140">
        <f t="shared" si="8"/>
        <v>0</v>
      </c>
      <c r="W33" s="141">
        <f t="shared" si="9"/>
        <v>0</v>
      </c>
    </row>
    <row r="34" ht="21.75" customHeight="1" spans="1:23">
      <c r="A34" s="112">
        <v>29</v>
      </c>
      <c r="B34" s="121"/>
      <c r="C34" s="114">
        <f t="shared" si="1"/>
        <v>0</v>
      </c>
      <c r="D34" s="114">
        <f t="shared" si="2"/>
        <v>0</v>
      </c>
      <c r="E34" s="115"/>
      <c r="F34" s="116"/>
      <c r="G34" s="117"/>
      <c r="H34" s="117"/>
      <c r="I34" s="117"/>
      <c r="J34" s="129"/>
      <c r="K34" s="112"/>
      <c r="L34" s="114">
        <f t="shared" si="3"/>
        <v>0</v>
      </c>
      <c r="M34" s="130"/>
      <c r="N34" s="130"/>
      <c r="O34" s="131"/>
      <c r="P34" s="132"/>
      <c r="Q34" s="140">
        <f t="shared" si="4"/>
        <v>0</v>
      </c>
      <c r="R34" s="140">
        <f t="shared" si="5"/>
        <v>0</v>
      </c>
      <c r="S34" s="140">
        <f t="shared" si="6"/>
        <v>0</v>
      </c>
      <c r="T34" s="140">
        <f t="shared" si="7"/>
        <v>0</v>
      </c>
      <c r="U34" s="140">
        <f t="shared" si="10"/>
        <v>0</v>
      </c>
      <c r="V34" s="140">
        <f t="shared" si="8"/>
        <v>0</v>
      </c>
      <c r="W34" s="141">
        <f t="shared" si="9"/>
        <v>0</v>
      </c>
    </row>
    <row r="35" ht="21.75" customHeight="1" spans="1:23">
      <c r="A35" s="112">
        <v>30</v>
      </c>
      <c r="B35" s="122"/>
      <c r="C35" s="114">
        <f t="shared" si="1"/>
        <v>0</v>
      </c>
      <c r="D35" s="114">
        <f t="shared" si="2"/>
        <v>0</v>
      </c>
      <c r="E35" s="115"/>
      <c r="F35" s="116"/>
      <c r="G35" s="117"/>
      <c r="H35" s="117"/>
      <c r="I35" s="117"/>
      <c r="J35" s="129"/>
      <c r="K35" s="112"/>
      <c r="L35" s="114">
        <f t="shared" si="3"/>
        <v>0</v>
      </c>
      <c r="M35" s="130"/>
      <c r="N35" s="130"/>
      <c r="O35" s="131"/>
      <c r="P35" s="132"/>
      <c r="Q35" s="140">
        <f t="shared" si="4"/>
        <v>0</v>
      </c>
      <c r="R35" s="140">
        <f t="shared" si="5"/>
        <v>0</v>
      </c>
      <c r="S35" s="140">
        <f t="shared" si="6"/>
        <v>0</v>
      </c>
      <c r="T35" s="140">
        <f t="shared" si="7"/>
        <v>0</v>
      </c>
      <c r="U35" s="140">
        <f t="shared" si="10"/>
        <v>0</v>
      </c>
      <c r="V35" s="140">
        <f t="shared" si="8"/>
        <v>0</v>
      </c>
      <c r="W35" s="141">
        <f t="shared" si="9"/>
        <v>0</v>
      </c>
    </row>
    <row r="36" ht="21.75" customHeight="1" spans="1:23">
      <c r="A36" s="112">
        <v>31</v>
      </c>
      <c r="B36" s="123"/>
      <c r="C36" s="114">
        <f t="shared" si="1"/>
        <v>0</v>
      </c>
      <c r="D36" s="114">
        <f t="shared" si="2"/>
        <v>0</v>
      </c>
      <c r="E36" s="115"/>
      <c r="F36" s="116"/>
      <c r="G36" s="124"/>
      <c r="H36" s="125"/>
      <c r="I36" s="133"/>
      <c r="J36" s="133"/>
      <c r="K36" s="112"/>
      <c r="L36" s="114">
        <f t="shared" si="3"/>
        <v>0</v>
      </c>
      <c r="M36" s="134"/>
      <c r="N36" s="134"/>
      <c r="O36" s="131"/>
      <c r="P36" s="132"/>
      <c r="Q36" s="140">
        <f t="shared" si="4"/>
        <v>0</v>
      </c>
      <c r="R36" s="140">
        <f t="shared" si="5"/>
        <v>0</v>
      </c>
      <c r="S36" s="140">
        <f t="shared" si="6"/>
        <v>0</v>
      </c>
      <c r="T36" s="140">
        <f t="shared" si="7"/>
        <v>0</v>
      </c>
      <c r="U36" s="140">
        <f t="shared" si="10"/>
        <v>0</v>
      </c>
      <c r="V36" s="140">
        <f t="shared" si="8"/>
        <v>0</v>
      </c>
      <c r="W36" s="141">
        <f t="shared" si="9"/>
        <v>0</v>
      </c>
    </row>
  </sheetData>
  <mergeCells count="12">
    <mergeCell ref="A1:P1"/>
    <mergeCell ref="A2:B2"/>
    <mergeCell ref="D3:K3"/>
    <mergeCell ref="L3:O3"/>
    <mergeCell ref="Q3:U3"/>
    <mergeCell ref="A5:B5"/>
    <mergeCell ref="A3:A4"/>
    <mergeCell ref="B3:B4"/>
    <mergeCell ref="C3:C4"/>
    <mergeCell ref="P3:P4"/>
    <mergeCell ref="V3:V4"/>
    <mergeCell ref="W3:W4"/>
  </mergeCells>
  <printOptions horizontalCentered="1"/>
  <pageMargins left="0.708661417322835" right="0.708661417322835" top="0.94488188976378" bottom="0.748031496062992" header="0.31496062992126" footer="0.31496062992126"/>
  <pageSetup paperSize="9" scale="85" pageOrder="overThenDown" orientation="landscape"/>
  <headerFooter alignWithMargins="0">
    <oddHeader>&amp;L附件四：&amp;C&amp;"-,加粗"&amp;14</oddHead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C2" sqref="C2"/>
    </sheetView>
  </sheetViews>
  <sheetFormatPr defaultColWidth="9" defaultRowHeight="14.25" outlineLevelCol="7"/>
  <cols>
    <col min="1" max="1" width="4.25" customWidth="1"/>
    <col min="2" max="2" width="12.125" customWidth="1"/>
    <col min="3" max="3" width="17.125" customWidth="1"/>
    <col min="4" max="8" width="15.625" customWidth="1"/>
  </cols>
  <sheetData>
    <row r="1" s="88" customFormat="1" ht="26.25" customHeight="1" spans="1:8">
      <c r="A1" s="81" t="s">
        <v>510</v>
      </c>
      <c r="B1" s="81"/>
      <c r="C1" s="81"/>
      <c r="D1" s="81"/>
      <c r="E1" s="81"/>
      <c r="F1" s="81"/>
      <c r="G1" s="81"/>
      <c r="H1" s="81"/>
    </row>
    <row r="2" ht="22.5" customHeight="1" spans="1:8">
      <c r="A2" s="73" t="str">
        <f>人员!A2</f>
        <v>填报单位：</v>
      </c>
      <c r="B2" s="73"/>
      <c r="C2" s="41" t="str">
        <f>封面!B5</f>
        <v>九江市柴桑区供销合作社联合社</v>
      </c>
      <c r="H2" s="26" t="s">
        <v>435</v>
      </c>
    </row>
    <row r="3" ht="22.5" customHeight="1" spans="1:8">
      <c r="A3" s="89" t="s">
        <v>246</v>
      </c>
      <c r="B3" s="89" t="s">
        <v>247</v>
      </c>
      <c r="C3" s="90" t="s">
        <v>248</v>
      </c>
      <c r="D3" s="91" t="s">
        <v>466</v>
      </c>
      <c r="E3" s="91" t="s">
        <v>467</v>
      </c>
      <c r="F3" s="91" t="s">
        <v>468</v>
      </c>
      <c r="G3" s="91" t="s">
        <v>469</v>
      </c>
      <c r="H3" s="91" t="s">
        <v>470</v>
      </c>
    </row>
    <row r="4" ht="22.5" customHeight="1" spans="1:8">
      <c r="A4" s="92" t="s">
        <v>237</v>
      </c>
      <c r="B4" s="92"/>
      <c r="C4" s="93">
        <f>SUM(D4:H4)</f>
        <v>0</v>
      </c>
      <c r="D4" s="93">
        <f>SUM(D5:D20)</f>
        <v>0</v>
      </c>
      <c r="E4" s="93">
        <f>SUM(E5:E20)</f>
        <v>0</v>
      </c>
      <c r="F4" s="93">
        <f>SUM(F5:F20)</f>
        <v>0</v>
      </c>
      <c r="G4" s="93">
        <f>SUM(G5:G20)</f>
        <v>0</v>
      </c>
      <c r="H4" s="93">
        <f>SUM(H5:H20)</f>
        <v>0</v>
      </c>
    </row>
    <row r="5" ht="22.5" customHeight="1" spans="1:8">
      <c r="A5" s="92">
        <v>1</v>
      </c>
      <c r="B5" s="37"/>
      <c r="C5" s="36">
        <f>SUM(D5:H5)</f>
        <v>0</v>
      </c>
      <c r="D5" s="37"/>
      <c r="E5" s="37"/>
      <c r="F5" s="37"/>
      <c r="G5" s="37"/>
      <c r="H5" s="37"/>
    </row>
    <row r="6" ht="22.5" customHeight="1" spans="1:8">
      <c r="A6" s="92">
        <v>2</v>
      </c>
      <c r="B6" s="37"/>
      <c r="C6" s="36">
        <f t="shared" ref="C6:C20" si="0">SUM(D6:H6)</f>
        <v>0</v>
      </c>
      <c r="D6" s="37"/>
      <c r="E6" s="37"/>
      <c r="F6" s="37"/>
      <c r="G6" s="37"/>
      <c r="H6" s="37"/>
    </row>
    <row r="7" ht="22.5" customHeight="1" spans="1:8">
      <c r="A7" s="92">
        <v>3</v>
      </c>
      <c r="B7" s="37"/>
      <c r="C7" s="36">
        <f t="shared" si="0"/>
        <v>0</v>
      </c>
      <c r="D7" s="37"/>
      <c r="E7" s="37"/>
      <c r="F7" s="37"/>
      <c r="G7" s="37"/>
      <c r="H7" s="37"/>
    </row>
    <row r="8" ht="22.5" customHeight="1" spans="1:8">
      <c r="A8" s="92">
        <v>4</v>
      </c>
      <c r="B8" s="37"/>
      <c r="C8" s="36">
        <f t="shared" si="0"/>
        <v>0</v>
      </c>
      <c r="D8" s="37"/>
      <c r="E8" s="37"/>
      <c r="F8" s="37"/>
      <c r="G8" s="37"/>
      <c r="H8" s="37"/>
    </row>
    <row r="9" ht="22.5" customHeight="1" spans="1:8">
      <c r="A9" s="92">
        <v>5</v>
      </c>
      <c r="B9" s="37"/>
      <c r="C9" s="36">
        <f t="shared" si="0"/>
        <v>0</v>
      </c>
      <c r="D9" s="37"/>
      <c r="E9" s="37"/>
      <c r="F9" s="37"/>
      <c r="G9" s="37"/>
      <c r="H9" s="37"/>
    </row>
    <row r="10" ht="22.5" customHeight="1" spans="1:8">
      <c r="A10" s="92">
        <v>6</v>
      </c>
      <c r="B10" s="37"/>
      <c r="C10" s="36">
        <f t="shared" si="0"/>
        <v>0</v>
      </c>
      <c r="D10" s="37"/>
      <c r="E10" s="37"/>
      <c r="F10" s="37"/>
      <c r="G10" s="37"/>
      <c r="H10" s="37"/>
    </row>
    <row r="11" ht="22.5" customHeight="1" spans="1:8">
      <c r="A11" s="92">
        <v>7</v>
      </c>
      <c r="B11" s="37"/>
      <c r="C11" s="36">
        <f t="shared" si="0"/>
        <v>0</v>
      </c>
      <c r="D11" s="37"/>
      <c r="E11" s="37"/>
      <c r="F11" s="37"/>
      <c r="G11" s="37"/>
      <c r="H11" s="37"/>
    </row>
    <row r="12" ht="22.5" customHeight="1" spans="1:8">
      <c r="A12" s="92">
        <v>8</v>
      </c>
      <c r="B12" s="37"/>
      <c r="C12" s="36">
        <f t="shared" si="0"/>
        <v>0</v>
      </c>
      <c r="D12" s="37"/>
      <c r="E12" s="37"/>
      <c r="F12" s="37"/>
      <c r="G12" s="37"/>
      <c r="H12" s="37"/>
    </row>
    <row r="13" ht="22.5" customHeight="1" spans="1:8">
      <c r="A13" s="92">
        <v>9</v>
      </c>
      <c r="B13" s="37"/>
      <c r="C13" s="36">
        <f t="shared" si="0"/>
        <v>0</v>
      </c>
      <c r="D13" s="37"/>
      <c r="E13" s="37"/>
      <c r="F13" s="37"/>
      <c r="G13" s="37"/>
      <c r="H13" s="37"/>
    </row>
    <row r="14" ht="22.5" customHeight="1" spans="1:8">
      <c r="A14" s="92">
        <v>10</v>
      </c>
      <c r="B14" s="37"/>
      <c r="C14" s="36">
        <f t="shared" si="0"/>
        <v>0</v>
      </c>
      <c r="D14" s="37"/>
      <c r="E14" s="37"/>
      <c r="F14" s="37"/>
      <c r="G14" s="37"/>
      <c r="H14" s="37"/>
    </row>
    <row r="15" ht="22.5" customHeight="1" spans="1:8">
      <c r="A15" s="92">
        <v>11</v>
      </c>
      <c r="B15" s="37"/>
      <c r="C15" s="36">
        <f t="shared" si="0"/>
        <v>0</v>
      </c>
      <c r="D15" s="37"/>
      <c r="E15" s="37"/>
      <c r="F15" s="37"/>
      <c r="G15" s="37"/>
      <c r="H15" s="37"/>
    </row>
    <row r="16" ht="22.5" customHeight="1" spans="1:8">
      <c r="A16" s="92">
        <v>12</v>
      </c>
      <c r="B16" s="37"/>
      <c r="C16" s="36">
        <f t="shared" si="0"/>
        <v>0</v>
      </c>
      <c r="D16" s="37"/>
      <c r="E16" s="37"/>
      <c r="F16" s="37"/>
      <c r="G16" s="37"/>
      <c r="H16" s="37"/>
    </row>
    <row r="17" ht="22.5" customHeight="1" spans="1:8">
      <c r="A17" s="92">
        <v>13</v>
      </c>
      <c r="B17" s="37"/>
      <c r="C17" s="36">
        <f t="shared" si="0"/>
        <v>0</v>
      </c>
      <c r="D17" s="37"/>
      <c r="E17" s="37"/>
      <c r="F17" s="37"/>
      <c r="G17" s="37"/>
      <c r="H17" s="37"/>
    </row>
    <row r="18" ht="22.5" customHeight="1" spans="1:8">
      <c r="A18" s="92">
        <v>14</v>
      </c>
      <c r="B18" s="37"/>
      <c r="C18" s="36">
        <f t="shared" si="0"/>
        <v>0</v>
      </c>
      <c r="D18" s="37"/>
      <c r="E18" s="37"/>
      <c r="F18" s="37"/>
      <c r="G18" s="37"/>
      <c r="H18" s="37"/>
    </row>
    <row r="19" ht="22.5" customHeight="1" spans="1:8">
      <c r="A19" s="92">
        <v>15</v>
      </c>
      <c r="B19" s="37"/>
      <c r="C19" s="36">
        <f t="shared" si="0"/>
        <v>0</v>
      </c>
      <c r="D19" s="37"/>
      <c r="E19" s="37"/>
      <c r="F19" s="37"/>
      <c r="G19" s="37"/>
      <c r="H19" s="37"/>
    </row>
    <row r="20" ht="22.5" customHeight="1" spans="1:8">
      <c r="A20" s="92">
        <v>16</v>
      </c>
      <c r="B20" s="37"/>
      <c r="C20" s="36">
        <f t="shared" si="0"/>
        <v>0</v>
      </c>
      <c r="D20" s="37"/>
      <c r="E20" s="37"/>
      <c r="F20" s="37"/>
      <c r="G20" s="37"/>
      <c r="H20" s="37"/>
    </row>
  </sheetData>
  <mergeCells count="3">
    <mergeCell ref="A1:H1"/>
    <mergeCell ref="A2:B2"/>
    <mergeCell ref="A4:B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E6" sqref="E6"/>
    </sheetView>
  </sheetViews>
  <sheetFormatPr defaultColWidth="9" defaultRowHeight="14.25" outlineLevelCol="5"/>
  <cols>
    <col min="1" max="1" width="4" customWidth="1"/>
    <col min="2" max="2" width="11.875" customWidth="1"/>
    <col min="3" max="3" width="13.625" customWidth="1"/>
    <col min="4" max="4" width="29.75" customWidth="1"/>
    <col min="5" max="5" width="21.375" customWidth="1"/>
    <col min="6" max="6" width="21.75" customWidth="1"/>
  </cols>
  <sheetData>
    <row r="1" ht="28.5" customHeight="1" spans="1:6">
      <c r="A1" s="81" t="s">
        <v>511</v>
      </c>
      <c r="B1" s="81"/>
      <c r="C1" s="81"/>
      <c r="D1" s="81"/>
      <c r="E1" s="81"/>
      <c r="F1" s="81"/>
    </row>
    <row r="2" ht="20.25" customHeight="1" spans="1:6">
      <c r="A2" s="73" t="str">
        <f>人员!A2</f>
        <v>填报单位：</v>
      </c>
      <c r="B2" s="73"/>
      <c r="C2" s="82" t="str">
        <f>封面!B5</f>
        <v>九江市柴桑区供销合作社联合社</v>
      </c>
      <c r="D2" s="76"/>
      <c r="E2" s="76"/>
      <c r="F2" s="80" t="s">
        <v>435</v>
      </c>
    </row>
    <row r="3" ht="26.25" customHeight="1" spans="1:6">
      <c r="A3" s="83" t="s">
        <v>246</v>
      </c>
      <c r="B3" s="84" t="s">
        <v>512</v>
      </c>
      <c r="C3" s="85" t="s">
        <v>513</v>
      </c>
      <c r="D3" s="86"/>
      <c r="E3" s="84" t="s">
        <v>514</v>
      </c>
      <c r="F3" s="83" t="s">
        <v>13</v>
      </c>
    </row>
    <row r="4" ht="26.25" customHeight="1" spans="1:6">
      <c r="A4" s="33" t="s">
        <v>237</v>
      </c>
      <c r="B4" s="35"/>
      <c r="C4" s="33"/>
      <c r="D4" s="35"/>
      <c r="E4" s="87">
        <f>SUM(E5:E10)</f>
        <v>775.5</v>
      </c>
      <c r="F4" s="37"/>
    </row>
    <row r="5" ht="33.75" customHeight="1" spans="1:6">
      <c r="A5" s="32">
        <v>1</v>
      </c>
      <c r="B5" s="38" t="s">
        <v>515</v>
      </c>
      <c r="C5" s="33"/>
      <c r="D5" s="35"/>
      <c r="E5" s="37">
        <v>775.5</v>
      </c>
      <c r="F5" s="37"/>
    </row>
    <row r="6" ht="33.75" customHeight="1" spans="1:6">
      <c r="A6" s="32">
        <v>2</v>
      </c>
      <c r="B6" s="37"/>
      <c r="C6" s="33"/>
      <c r="D6" s="35"/>
      <c r="E6" s="37"/>
      <c r="F6" s="37"/>
    </row>
    <row r="7" ht="33.75" customHeight="1" spans="1:6">
      <c r="A7" s="32">
        <v>3</v>
      </c>
      <c r="B7" s="37"/>
      <c r="C7" s="33"/>
      <c r="D7" s="35"/>
      <c r="E7" s="37"/>
      <c r="F7" s="37"/>
    </row>
    <row r="8" ht="33.75" customHeight="1" spans="1:6">
      <c r="A8" s="32">
        <v>4</v>
      </c>
      <c r="B8" s="37"/>
      <c r="C8" s="33"/>
      <c r="D8" s="35"/>
      <c r="E8" s="37"/>
      <c r="F8" s="37"/>
    </row>
    <row r="9" ht="33.75" customHeight="1" spans="1:6">
      <c r="A9" s="32">
        <v>5</v>
      </c>
      <c r="B9" s="37"/>
      <c r="C9" s="33"/>
      <c r="D9" s="35"/>
      <c r="E9" s="37"/>
      <c r="F9" s="37"/>
    </row>
    <row r="10" ht="33.75" customHeight="1" spans="1:6">
      <c r="A10" s="32">
        <v>6</v>
      </c>
      <c r="B10" s="37"/>
      <c r="C10" s="33"/>
      <c r="D10" s="35"/>
      <c r="E10" s="37"/>
      <c r="F10" s="37"/>
    </row>
    <row r="11" spans="1:1">
      <c r="A11" s="76"/>
    </row>
  </sheetData>
  <mergeCells count="11">
    <mergeCell ref="A1:F1"/>
    <mergeCell ref="A2:B2"/>
    <mergeCell ref="C3:D3"/>
    <mergeCell ref="A4:B4"/>
    <mergeCell ref="C4:D4"/>
    <mergeCell ref="C5:D5"/>
    <mergeCell ref="C6:D6"/>
    <mergeCell ref="C7:D7"/>
    <mergeCell ref="C8:D8"/>
    <mergeCell ref="C9:D9"/>
    <mergeCell ref="C10:D10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C2" sqref="C2"/>
    </sheetView>
  </sheetViews>
  <sheetFormatPr defaultColWidth="9" defaultRowHeight="14.25"/>
  <cols>
    <col min="1" max="1" width="4.75" customWidth="1"/>
    <col min="2" max="2" width="11.625" customWidth="1"/>
    <col min="3" max="3" width="17.625" customWidth="1"/>
    <col min="4" max="4" width="20.875" customWidth="1"/>
    <col min="5" max="5" width="10" customWidth="1"/>
    <col min="6" max="6" width="13" customWidth="1"/>
    <col min="7" max="7" width="15.875" customWidth="1"/>
    <col min="8" max="9" width="12.875" customWidth="1"/>
  </cols>
  <sheetData>
    <row r="1" ht="23.25" customHeight="1" spans="1:9">
      <c r="A1" s="72" t="s">
        <v>516</v>
      </c>
      <c r="B1" s="72"/>
      <c r="C1" s="72"/>
      <c r="D1" s="72"/>
      <c r="E1" s="72"/>
      <c r="F1" s="72"/>
      <c r="G1" s="72"/>
      <c r="H1" s="72"/>
      <c r="I1" s="72"/>
    </row>
    <row r="2" ht="18.75" customHeight="1" spans="1:9">
      <c r="A2" s="73" t="s">
        <v>7</v>
      </c>
      <c r="B2" s="74"/>
      <c r="C2" s="75" t="str">
        <f>封面!B5</f>
        <v>九江市柴桑区供销合作社联合社</v>
      </c>
      <c r="D2" s="76"/>
      <c r="E2" s="76"/>
      <c r="H2" s="76"/>
      <c r="I2" s="80" t="s">
        <v>435</v>
      </c>
    </row>
    <row r="3" ht="23.25" customHeight="1" spans="1:9">
      <c r="A3" s="77" t="s">
        <v>246</v>
      </c>
      <c r="B3" s="77" t="s">
        <v>247</v>
      </c>
      <c r="C3" s="77" t="s">
        <v>517</v>
      </c>
      <c r="D3" s="77" t="s">
        <v>518</v>
      </c>
      <c r="E3" s="77" t="s">
        <v>519</v>
      </c>
      <c r="F3" s="77" t="s">
        <v>520</v>
      </c>
      <c r="G3" s="29" t="s">
        <v>521</v>
      </c>
      <c r="H3" s="29"/>
      <c r="I3" s="29"/>
    </row>
    <row r="4" ht="23.25" customHeight="1" spans="1:9">
      <c r="A4" s="78"/>
      <c r="B4" s="78"/>
      <c r="C4" s="78"/>
      <c r="D4" s="78"/>
      <c r="E4" s="78"/>
      <c r="F4" s="78"/>
      <c r="G4" s="29" t="s">
        <v>101</v>
      </c>
      <c r="H4" s="29" t="s">
        <v>522</v>
      </c>
      <c r="I4" s="29" t="s">
        <v>523</v>
      </c>
    </row>
    <row r="5" ht="23.25" customHeight="1" spans="1:9">
      <c r="A5" s="33" t="s">
        <v>237</v>
      </c>
      <c r="B5" s="34"/>
      <c r="C5" s="34"/>
      <c r="D5" s="34"/>
      <c r="E5" s="35"/>
      <c r="F5" s="79">
        <f>SUM(F6:F20)</f>
        <v>0</v>
      </c>
      <c r="G5" s="79">
        <f>SUM(G6:G20)</f>
        <v>0</v>
      </c>
      <c r="H5" s="79">
        <f>SUM(H6:H20)</f>
        <v>0</v>
      </c>
      <c r="I5" s="79">
        <f>SUM(I6:I20)</f>
        <v>0</v>
      </c>
    </row>
    <row r="6" ht="23.25" customHeight="1" spans="1:9">
      <c r="A6" s="32">
        <v>1</v>
      </c>
      <c r="B6" s="37"/>
      <c r="C6" s="37"/>
      <c r="D6" s="37"/>
      <c r="E6" s="37"/>
      <c r="F6" s="37"/>
      <c r="G6" s="79">
        <f>SUM(H6:I6)</f>
        <v>0</v>
      </c>
      <c r="H6" s="37"/>
      <c r="I6" s="37"/>
    </row>
    <row r="7" ht="23.25" customHeight="1" spans="1:9">
      <c r="A7" s="32">
        <v>2</v>
      </c>
      <c r="B7" s="37"/>
      <c r="C7" s="37"/>
      <c r="D7" s="37"/>
      <c r="E7" s="37"/>
      <c r="F7" s="37"/>
      <c r="G7" s="79">
        <f t="shared" ref="G7:G20" si="0">SUM(H7:I7)</f>
        <v>0</v>
      </c>
      <c r="H7" s="37"/>
      <c r="I7" s="37"/>
    </row>
    <row r="8" ht="23.25" customHeight="1" spans="1:9">
      <c r="A8" s="32">
        <v>3</v>
      </c>
      <c r="B8" s="37"/>
      <c r="C8" s="37"/>
      <c r="D8" s="37"/>
      <c r="E8" s="37"/>
      <c r="F8" s="37"/>
      <c r="G8" s="79">
        <f t="shared" si="0"/>
        <v>0</v>
      </c>
      <c r="H8" s="37"/>
      <c r="I8" s="37"/>
    </row>
    <row r="9" ht="23.25" customHeight="1" spans="1:9">
      <c r="A9" s="32">
        <v>4</v>
      </c>
      <c r="B9" s="37"/>
      <c r="C9" s="37"/>
      <c r="D9" s="37"/>
      <c r="E9" s="37"/>
      <c r="F9" s="37"/>
      <c r="G9" s="79">
        <f t="shared" si="0"/>
        <v>0</v>
      </c>
      <c r="H9" s="37"/>
      <c r="I9" s="37"/>
    </row>
    <row r="10" ht="23.25" customHeight="1" spans="1:9">
      <c r="A10" s="32">
        <v>5</v>
      </c>
      <c r="B10" s="37"/>
      <c r="C10" s="37"/>
      <c r="D10" s="37"/>
      <c r="E10" s="37"/>
      <c r="F10" s="37"/>
      <c r="G10" s="79">
        <f t="shared" si="0"/>
        <v>0</v>
      </c>
      <c r="H10" s="37"/>
      <c r="I10" s="37"/>
    </row>
    <row r="11" ht="23.25" customHeight="1" spans="1:9">
      <c r="A11" s="32">
        <v>6</v>
      </c>
      <c r="B11" s="37"/>
      <c r="C11" s="37"/>
      <c r="D11" s="37"/>
      <c r="E11" s="37"/>
      <c r="F11" s="37"/>
      <c r="G11" s="79">
        <f t="shared" si="0"/>
        <v>0</v>
      </c>
      <c r="H11" s="37"/>
      <c r="I11" s="37"/>
    </row>
    <row r="12" ht="23.25" customHeight="1" spans="1:9">
      <c r="A12" s="32">
        <v>7</v>
      </c>
      <c r="B12" s="37"/>
      <c r="C12" s="37"/>
      <c r="D12" s="37"/>
      <c r="E12" s="37"/>
      <c r="F12" s="37"/>
      <c r="G12" s="79">
        <f t="shared" si="0"/>
        <v>0</v>
      </c>
      <c r="H12" s="37"/>
      <c r="I12" s="37"/>
    </row>
    <row r="13" ht="23.25" customHeight="1" spans="1:9">
      <c r="A13" s="32">
        <v>8</v>
      </c>
      <c r="B13" s="37"/>
      <c r="C13" s="37"/>
      <c r="D13" s="37"/>
      <c r="E13" s="37"/>
      <c r="F13" s="37"/>
      <c r="G13" s="79">
        <f t="shared" si="0"/>
        <v>0</v>
      </c>
      <c r="H13" s="37"/>
      <c r="I13" s="37"/>
    </row>
    <row r="14" ht="23.25" customHeight="1" spans="1:9">
      <c r="A14" s="32">
        <v>9</v>
      </c>
      <c r="B14" s="37"/>
      <c r="C14" s="37"/>
      <c r="D14" s="37"/>
      <c r="E14" s="37"/>
      <c r="F14" s="37"/>
      <c r="G14" s="79">
        <f t="shared" si="0"/>
        <v>0</v>
      </c>
      <c r="H14" s="37"/>
      <c r="I14" s="37"/>
    </row>
    <row r="15" ht="23.25" customHeight="1" spans="1:9">
      <c r="A15" s="32">
        <v>10</v>
      </c>
      <c r="B15" s="37"/>
      <c r="C15" s="37"/>
      <c r="D15" s="37"/>
      <c r="E15" s="37"/>
      <c r="F15" s="37"/>
      <c r="G15" s="79">
        <f t="shared" si="0"/>
        <v>0</v>
      </c>
      <c r="H15" s="37"/>
      <c r="I15" s="37"/>
    </row>
    <row r="16" ht="23.25" customHeight="1" spans="1:9">
      <c r="A16" s="32">
        <v>11</v>
      </c>
      <c r="B16" s="37"/>
      <c r="C16" s="37"/>
      <c r="D16" s="37"/>
      <c r="E16" s="37"/>
      <c r="F16" s="37"/>
      <c r="G16" s="79">
        <f t="shared" si="0"/>
        <v>0</v>
      </c>
      <c r="H16" s="37"/>
      <c r="I16" s="37"/>
    </row>
    <row r="17" ht="23.25" customHeight="1" spans="1:9">
      <c r="A17" s="32">
        <v>12</v>
      </c>
      <c r="B17" s="37"/>
      <c r="C17" s="37"/>
      <c r="D17" s="37"/>
      <c r="E17" s="37"/>
      <c r="F17" s="37"/>
      <c r="G17" s="79">
        <f t="shared" si="0"/>
        <v>0</v>
      </c>
      <c r="H17" s="37"/>
      <c r="I17" s="37"/>
    </row>
    <row r="18" ht="23.25" customHeight="1" spans="1:9">
      <c r="A18" s="32">
        <v>13</v>
      </c>
      <c r="B18" s="37"/>
      <c r="C18" s="37"/>
      <c r="D18" s="37"/>
      <c r="E18" s="37"/>
      <c r="F18" s="37"/>
      <c r="G18" s="79">
        <f t="shared" si="0"/>
        <v>0</v>
      </c>
      <c r="H18" s="37"/>
      <c r="I18" s="37"/>
    </row>
    <row r="19" ht="23.25" customHeight="1" spans="1:9">
      <c r="A19" s="32">
        <v>14</v>
      </c>
      <c r="B19" s="37"/>
      <c r="C19" s="37"/>
      <c r="D19" s="37"/>
      <c r="E19" s="37"/>
      <c r="F19" s="37"/>
      <c r="G19" s="79">
        <f t="shared" si="0"/>
        <v>0</v>
      </c>
      <c r="H19" s="37"/>
      <c r="I19" s="37"/>
    </row>
    <row r="20" ht="23.25" customHeight="1" spans="1:9">
      <c r="A20" s="32">
        <v>15</v>
      </c>
      <c r="B20" s="37"/>
      <c r="C20" s="37"/>
      <c r="D20" s="37"/>
      <c r="E20" s="37"/>
      <c r="F20" s="37"/>
      <c r="G20" s="79">
        <f t="shared" si="0"/>
        <v>0</v>
      </c>
      <c r="H20" s="37"/>
      <c r="I20" s="37"/>
    </row>
  </sheetData>
  <mergeCells count="10">
    <mergeCell ref="A1:I1"/>
    <mergeCell ref="A2:B2"/>
    <mergeCell ref="G3:I3"/>
    <mergeCell ref="A5:E5"/>
    <mergeCell ref="A3:A4"/>
    <mergeCell ref="B3:B4"/>
    <mergeCell ref="C3:C4"/>
    <mergeCell ref="D3:D4"/>
    <mergeCell ref="E3:E4"/>
    <mergeCell ref="F3:F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workbookViewId="0">
      <pane xSplit="2" ySplit="5" topLeftCell="C36" activePane="bottomRight" state="frozen"/>
      <selection/>
      <selection pane="topRight"/>
      <selection pane="bottomLeft"/>
      <selection pane="bottomRight" activeCell="H43" sqref="H43"/>
    </sheetView>
  </sheetViews>
  <sheetFormatPr defaultColWidth="9" defaultRowHeight="14.25" outlineLevelCol="6"/>
  <cols>
    <col min="1" max="1" width="11" style="252" customWidth="1"/>
    <col min="2" max="2" width="21.125" style="252" customWidth="1"/>
    <col min="3" max="3" width="19.375" customWidth="1"/>
    <col min="4" max="4" width="17.5" customWidth="1"/>
    <col min="5" max="5" width="16.375" customWidth="1"/>
    <col min="6" max="6" width="45.625" style="350" customWidth="1"/>
  </cols>
  <sheetData>
    <row r="1" ht="24.75" customHeight="1" spans="1:6">
      <c r="A1" s="316" t="s">
        <v>6</v>
      </c>
      <c r="B1" s="316"/>
      <c r="C1" s="316"/>
      <c r="D1" s="316"/>
      <c r="E1" s="316"/>
      <c r="F1" s="316"/>
    </row>
    <row r="2" ht="22.5" customHeight="1" spans="1:6">
      <c r="A2" s="351" t="s">
        <v>7</v>
      </c>
      <c r="B2" s="352" t="str">
        <f>封面!B5</f>
        <v>九江市柴桑区供销合作社联合社</v>
      </c>
      <c r="C2" s="353"/>
      <c r="D2" s="354"/>
      <c r="E2" s="316"/>
      <c r="F2" s="355"/>
    </row>
    <row r="3" ht="21.75" customHeight="1" spans="1:6">
      <c r="A3" s="356" t="s">
        <v>8</v>
      </c>
      <c r="B3" s="356"/>
      <c r="C3" s="356"/>
      <c r="D3" s="357"/>
      <c r="E3" s="358"/>
      <c r="F3" s="359" t="s">
        <v>9</v>
      </c>
    </row>
    <row r="4" ht="19.5" customHeight="1" spans="1:6">
      <c r="A4" s="360" t="s">
        <v>10</v>
      </c>
      <c r="B4" s="361"/>
      <c r="C4" s="362" t="s">
        <v>11</v>
      </c>
      <c r="D4" s="363">
        <v>44105</v>
      </c>
      <c r="E4" s="362" t="s">
        <v>12</v>
      </c>
      <c r="F4" s="364" t="s">
        <v>13</v>
      </c>
    </row>
    <row r="5" ht="19.5" customHeight="1" spans="1:6">
      <c r="A5" s="365" t="s">
        <v>14</v>
      </c>
      <c r="B5" s="366"/>
      <c r="C5" s="367">
        <f>SUM(C6:C10)</f>
        <v>24</v>
      </c>
      <c r="D5" s="367">
        <f>SUM(D6:D10)</f>
        <v>24</v>
      </c>
      <c r="E5" s="368">
        <f>D5-C5</f>
        <v>0</v>
      </c>
      <c r="F5" s="369"/>
    </row>
    <row r="6" ht="19.5" customHeight="1" spans="1:6">
      <c r="A6" s="365" t="s">
        <v>15</v>
      </c>
      <c r="B6" s="366"/>
      <c r="C6" s="370"/>
      <c r="D6" s="370"/>
      <c r="E6" s="368">
        <f t="shared" ref="E6:E57" si="0">D6-C6</f>
        <v>0</v>
      </c>
      <c r="F6" s="369"/>
    </row>
    <row r="7" ht="19.5" customHeight="1" spans="1:6">
      <c r="A7" s="365" t="s">
        <v>16</v>
      </c>
      <c r="B7" s="366"/>
      <c r="C7" s="370">
        <v>24</v>
      </c>
      <c r="D7" s="370">
        <v>24</v>
      </c>
      <c r="E7" s="368">
        <f t="shared" si="0"/>
        <v>0</v>
      </c>
      <c r="F7" s="369"/>
    </row>
    <row r="8" ht="19.5" customHeight="1" spans="1:6">
      <c r="A8" s="365" t="s">
        <v>17</v>
      </c>
      <c r="B8" s="366"/>
      <c r="C8" s="370"/>
      <c r="D8" s="370"/>
      <c r="E8" s="368">
        <f t="shared" si="0"/>
        <v>0</v>
      </c>
      <c r="F8" s="369"/>
    </row>
    <row r="9" ht="19.5" customHeight="1" spans="1:6">
      <c r="A9" s="365" t="s">
        <v>18</v>
      </c>
      <c r="B9" s="366"/>
      <c r="C9" s="370"/>
      <c r="D9" s="370"/>
      <c r="E9" s="368">
        <f t="shared" si="0"/>
        <v>0</v>
      </c>
      <c r="F9" s="369"/>
    </row>
    <row r="10" ht="19.5" customHeight="1" spans="1:6">
      <c r="A10" s="365" t="s">
        <v>19</v>
      </c>
      <c r="B10" s="366"/>
      <c r="C10" s="370"/>
      <c r="D10" s="370"/>
      <c r="E10" s="368">
        <f t="shared" si="0"/>
        <v>0</v>
      </c>
      <c r="F10" s="371"/>
    </row>
    <row r="11" ht="19.5" customHeight="1" spans="1:6">
      <c r="A11" s="365" t="s">
        <v>20</v>
      </c>
      <c r="B11" s="366"/>
      <c r="C11" s="372">
        <f>SUM(C12:C16)</f>
        <v>14</v>
      </c>
      <c r="D11" s="372">
        <f>SUM(D12:D16)</f>
        <v>13</v>
      </c>
      <c r="E11" s="368">
        <f t="shared" si="0"/>
        <v>-1</v>
      </c>
      <c r="F11" s="369"/>
    </row>
    <row r="12" ht="19.5" customHeight="1" spans="1:6">
      <c r="A12" s="365" t="s">
        <v>15</v>
      </c>
      <c r="B12" s="366"/>
      <c r="C12" s="370"/>
      <c r="D12" s="370"/>
      <c r="E12" s="368">
        <f t="shared" si="0"/>
        <v>0</v>
      </c>
      <c r="F12" s="369"/>
    </row>
    <row r="13" ht="19.5" customHeight="1" spans="1:6">
      <c r="A13" s="365" t="s">
        <v>16</v>
      </c>
      <c r="B13" s="366"/>
      <c r="C13" s="370">
        <v>14</v>
      </c>
      <c r="D13" s="370">
        <v>13</v>
      </c>
      <c r="E13" s="368">
        <f t="shared" si="0"/>
        <v>-1</v>
      </c>
      <c r="F13" s="369"/>
    </row>
    <row r="14" ht="19.5" customHeight="1" spans="1:6">
      <c r="A14" s="365" t="s">
        <v>17</v>
      </c>
      <c r="B14" s="366"/>
      <c r="C14" s="370"/>
      <c r="D14" s="370"/>
      <c r="E14" s="368">
        <f t="shared" si="0"/>
        <v>0</v>
      </c>
      <c r="F14" s="369"/>
    </row>
    <row r="15" ht="19.5" customHeight="1" spans="1:6">
      <c r="A15" s="365" t="s">
        <v>18</v>
      </c>
      <c r="B15" s="366"/>
      <c r="C15" s="370"/>
      <c r="D15" s="370"/>
      <c r="E15" s="368">
        <f t="shared" si="0"/>
        <v>0</v>
      </c>
      <c r="F15" s="369"/>
    </row>
    <row r="16" ht="19.5" customHeight="1" spans="1:6">
      <c r="A16" s="365" t="s">
        <v>19</v>
      </c>
      <c r="B16" s="366"/>
      <c r="C16" s="370"/>
      <c r="D16" s="370"/>
      <c r="E16" s="368">
        <f t="shared" si="0"/>
        <v>0</v>
      </c>
      <c r="F16" s="369"/>
    </row>
    <row r="17" ht="19.5" customHeight="1" spans="1:6">
      <c r="A17" s="365" t="s">
        <v>21</v>
      </c>
      <c r="B17" s="366"/>
      <c r="C17" s="372">
        <f>SUM(C18:C19)</f>
        <v>33</v>
      </c>
      <c r="D17" s="372">
        <f>SUM(D18:D19)</f>
        <v>33</v>
      </c>
      <c r="E17" s="368">
        <f t="shared" si="0"/>
        <v>0</v>
      </c>
      <c r="F17" s="369"/>
    </row>
    <row r="18" ht="19.5" customHeight="1" spans="1:6">
      <c r="A18" s="365" t="s">
        <v>22</v>
      </c>
      <c r="B18" s="366"/>
      <c r="C18" s="373"/>
      <c r="D18" s="373"/>
      <c r="E18" s="368">
        <f t="shared" si="0"/>
        <v>0</v>
      </c>
      <c r="F18" s="374" t="s">
        <v>23</v>
      </c>
    </row>
    <row r="19" ht="19.5" customHeight="1" spans="1:6">
      <c r="A19" s="365" t="s">
        <v>24</v>
      </c>
      <c r="B19" s="366"/>
      <c r="C19" s="372">
        <f>SUM(C20:C21)</f>
        <v>33</v>
      </c>
      <c r="D19" s="372">
        <f>SUM(D20:D21)</f>
        <v>33</v>
      </c>
      <c r="E19" s="368">
        <f t="shared" si="0"/>
        <v>0</v>
      </c>
      <c r="F19" s="375"/>
    </row>
    <row r="20" ht="19.5" customHeight="1" spans="1:6">
      <c r="A20" s="365" t="s">
        <v>25</v>
      </c>
      <c r="B20" s="366"/>
      <c r="C20" s="373"/>
      <c r="D20" s="373"/>
      <c r="E20" s="368"/>
      <c r="F20" s="376"/>
    </row>
    <row r="21" ht="19.5" customHeight="1" spans="1:6">
      <c r="A21" s="365" t="s">
        <v>26</v>
      </c>
      <c r="B21" s="366"/>
      <c r="C21" s="373">
        <v>33</v>
      </c>
      <c r="D21" s="373">
        <v>33</v>
      </c>
      <c r="E21" s="368"/>
      <c r="F21" s="376"/>
    </row>
    <row r="22" ht="19.5" customHeight="1" spans="1:6">
      <c r="A22" s="365" t="s">
        <v>27</v>
      </c>
      <c r="B22" s="366"/>
      <c r="C22" s="372">
        <f>C23+C29+C32</f>
        <v>2</v>
      </c>
      <c r="D22" s="372">
        <f>D23+D29+D32</f>
        <v>1</v>
      </c>
      <c r="E22" s="368">
        <f t="shared" si="0"/>
        <v>-1</v>
      </c>
      <c r="F22" s="369"/>
    </row>
    <row r="23" ht="19.5" customHeight="1" spans="1:6">
      <c r="A23" s="365" t="s">
        <v>28</v>
      </c>
      <c r="B23" s="366"/>
      <c r="C23" s="372">
        <f>SUM(C24:C28)</f>
        <v>0</v>
      </c>
      <c r="D23" s="372">
        <f>SUM(D24:D28)</f>
        <v>0</v>
      </c>
      <c r="E23" s="368">
        <f t="shared" si="0"/>
        <v>0</v>
      </c>
      <c r="F23" s="369"/>
    </row>
    <row r="24" ht="19.5" customHeight="1" spans="1:6">
      <c r="A24" s="365" t="s">
        <v>29</v>
      </c>
      <c r="B24" s="366"/>
      <c r="C24" s="370"/>
      <c r="D24" s="370"/>
      <c r="E24" s="368">
        <f t="shared" si="0"/>
        <v>0</v>
      </c>
      <c r="F24" s="371" t="s">
        <v>30</v>
      </c>
    </row>
    <row r="25" ht="19.5" customHeight="1" spans="1:6">
      <c r="A25" s="365" t="s">
        <v>31</v>
      </c>
      <c r="B25" s="366"/>
      <c r="C25" s="370"/>
      <c r="D25" s="370"/>
      <c r="E25" s="368">
        <f t="shared" si="0"/>
        <v>0</v>
      </c>
      <c r="F25" s="369"/>
    </row>
    <row r="26" ht="19.5" customHeight="1" spans="1:6">
      <c r="A26" s="365" t="s">
        <v>32</v>
      </c>
      <c r="B26" s="366"/>
      <c r="C26" s="370"/>
      <c r="D26" s="370"/>
      <c r="E26" s="368">
        <f t="shared" si="0"/>
        <v>0</v>
      </c>
      <c r="F26" s="369"/>
    </row>
    <row r="27" ht="19.5" customHeight="1" spans="1:6">
      <c r="A27" s="365" t="s">
        <v>33</v>
      </c>
      <c r="B27" s="366"/>
      <c r="C27" s="370"/>
      <c r="D27" s="370"/>
      <c r="E27" s="368">
        <f t="shared" si="0"/>
        <v>0</v>
      </c>
      <c r="F27" s="369"/>
    </row>
    <row r="28" ht="19.5" customHeight="1" spans="1:6">
      <c r="A28" s="365" t="s">
        <v>34</v>
      </c>
      <c r="B28" s="366"/>
      <c r="C28" s="370"/>
      <c r="D28" s="370"/>
      <c r="E28" s="368">
        <f t="shared" si="0"/>
        <v>0</v>
      </c>
      <c r="F28" s="369"/>
    </row>
    <row r="29" ht="19.5" customHeight="1" spans="1:6">
      <c r="A29" s="365" t="s">
        <v>35</v>
      </c>
      <c r="B29" s="366"/>
      <c r="C29" s="372">
        <f>SUM(C30:C31)</f>
        <v>0</v>
      </c>
      <c r="D29" s="372">
        <f>SUM(D30:D31)</f>
        <v>0</v>
      </c>
      <c r="E29" s="368">
        <f t="shared" si="0"/>
        <v>0</v>
      </c>
      <c r="F29" s="369"/>
    </row>
    <row r="30" ht="19.5" customHeight="1" spans="1:6">
      <c r="A30" s="365" t="s">
        <v>36</v>
      </c>
      <c r="B30" s="366"/>
      <c r="C30" s="370"/>
      <c r="D30" s="370"/>
      <c r="E30" s="368">
        <f t="shared" si="0"/>
        <v>0</v>
      </c>
      <c r="F30" s="369"/>
    </row>
    <row r="31" ht="19.5" customHeight="1" spans="1:6">
      <c r="A31" s="365" t="s">
        <v>37</v>
      </c>
      <c r="B31" s="366"/>
      <c r="C31" s="370"/>
      <c r="D31" s="370"/>
      <c r="E31" s="368">
        <f t="shared" si="0"/>
        <v>0</v>
      </c>
      <c r="F31" s="369"/>
    </row>
    <row r="32" ht="19.5" customHeight="1" spans="1:6">
      <c r="A32" s="365" t="s">
        <v>38</v>
      </c>
      <c r="B32" s="366"/>
      <c r="C32" s="372">
        <f>SUM(C33:C35)</f>
        <v>2</v>
      </c>
      <c r="D32" s="372">
        <f>SUM(D33:D35)</f>
        <v>1</v>
      </c>
      <c r="E32" s="368">
        <f t="shared" si="0"/>
        <v>-1</v>
      </c>
      <c r="F32" s="369"/>
    </row>
    <row r="33" ht="19.5" customHeight="1" spans="1:6">
      <c r="A33" s="365" t="s">
        <v>39</v>
      </c>
      <c r="B33" s="366"/>
      <c r="C33" s="370">
        <v>2</v>
      </c>
      <c r="D33" s="370">
        <v>1</v>
      </c>
      <c r="E33" s="368">
        <f t="shared" si="0"/>
        <v>-1</v>
      </c>
      <c r="F33" s="369"/>
    </row>
    <row r="34" ht="19.5" customHeight="1" spans="1:6">
      <c r="A34" s="365" t="s">
        <v>40</v>
      </c>
      <c r="B34" s="366"/>
      <c r="C34" s="370"/>
      <c r="D34" s="370"/>
      <c r="E34" s="368">
        <f t="shared" si="0"/>
        <v>0</v>
      </c>
      <c r="F34" s="369"/>
    </row>
    <row r="35" ht="19.5" customHeight="1" spans="1:6">
      <c r="A35" s="365" t="s">
        <v>41</v>
      </c>
      <c r="B35" s="366"/>
      <c r="C35" s="370"/>
      <c r="D35" s="370"/>
      <c r="E35" s="368">
        <f t="shared" si="0"/>
        <v>0</v>
      </c>
      <c r="F35" s="369"/>
    </row>
    <row r="36" ht="19.5" customHeight="1" spans="1:6">
      <c r="A36" s="365" t="s">
        <v>42</v>
      </c>
      <c r="B36" s="366"/>
      <c r="C36" s="372">
        <f>SUM(C37:C40)</f>
        <v>0</v>
      </c>
      <c r="D36" s="372">
        <f>SUM(D37:D40)</f>
        <v>0</v>
      </c>
      <c r="E36" s="368">
        <f t="shared" si="0"/>
        <v>0</v>
      </c>
      <c r="F36" s="369"/>
    </row>
    <row r="37" ht="19.5" customHeight="1" spans="1:6">
      <c r="A37" s="365" t="s">
        <v>43</v>
      </c>
      <c r="B37" s="366"/>
      <c r="C37" s="373"/>
      <c r="D37" s="373"/>
      <c r="E37" s="368">
        <f t="shared" si="0"/>
        <v>0</v>
      </c>
      <c r="F37" s="369"/>
    </row>
    <row r="38" ht="19.5" customHeight="1" spans="1:6">
      <c r="A38" s="365" t="s">
        <v>44</v>
      </c>
      <c r="B38" s="366"/>
      <c r="C38" s="373"/>
      <c r="D38" s="373"/>
      <c r="E38" s="368">
        <f t="shared" si="0"/>
        <v>0</v>
      </c>
      <c r="F38" s="369"/>
    </row>
    <row r="39" ht="19.5" customHeight="1" spans="1:6">
      <c r="A39" s="365" t="s">
        <v>45</v>
      </c>
      <c r="B39" s="366"/>
      <c r="C39" s="373"/>
      <c r="D39" s="373"/>
      <c r="E39" s="368">
        <f t="shared" si="0"/>
        <v>0</v>
      </c>
      <c r="F39" s="369"/>
    </row>
    <row r="40" ht="19.5" customHeight="1" spans="1:6">
      <c r="A40" s="365" t="s">
        <v>46</v>
      </c>
      <c r="B40" s="366"/>
      <c r="C40" s="373"/>
      <c r="D40" s="373"/>
      <c r="E40" s="368">
        <f t="shared" si="0"/>
        <v>0</v>
      </c>
      <c r="F40" s="369"/>
    </row>
    <row r="41" ht="19.5" customHeight="1" spans="1:6">
      <c r="A41" s="365" t="s">
        <v>47</v>
      </c>
      <c r="B41" s="366"/>
      <c r="C41" s="372">
        <f>SUM(C42:C49)</f>
        <v>14</v>
      </c>
      <c r="D41" s="372">
        <f>SUM(D42:D49)</f>
        <v>14</v>
      </c>
      <c r="E41" s="368">
        <f t="shared" si="0"/>
        <v>0</v>
      </c>
      <c r="F41" s="369"/>
    </row>
    <row r="42" ht="19.5" customHeight="1" spans="1:6">
      <c r="A42" s="365" t="s">
        <v>48</v>
      </c>
      <c r="B42" s="366"/>
      <c r="C42" s="370"/>
      <c r="D42" s="370"/>
      <c r="E42" s="368">
        <f t="shared" si="0"/>
        <v>0</v>
      </c>
      <c r="F42" s="369"/>
    </row>
    <row r="43" ht="19.5" customHeight="1" spans="1:6">
      <c r="A43" s="365" t="s">
        <v>49</v>
      </c>
      <c r="B43" s="366"/>
      <c r="C43" s="370"/>
      <c r="D43" s="370"/>
      <c r="E43" s="368">
        <f t="shared" si="0"/>
        <v>0</v>
      </c>
      <c r="F43" s="369"/>
    </row>
    <row r="44" ht="19.5" customHeight="1" spans="1:6">
      <c r="A44" s="365" t="s">
        <v>50</v>
      </c>
      <c r="B44" s="366"/>
      <c r="C44" s="377">
        <v>5</v>
      </c>
      <c r="D44" s="377">
        <v>5</v>
      </c>
      <c r="E44" s="368">
        <f t="shared" si="0"/>
        <v>0</v>
      </c>
      <c r="F44" s="369"/>
    </row>
    <row r="45" ht="19.5" customHeight="1" spans="1:6">
      <c r="A45" s="365" t="s">
        <v>51</v>
      </c>
      <c r="B45" s="366"/>
      <c r="C45" s="377">
        <v>2</v>
      </c>
      <c r="D45" s="377">
        <v>2</v>
      </c>
      <c r="E45" s="368">
        <f t="shared" si="0"/>
        <v>0</v>
      </c>
      <c r="F45" s="369"/>
    </row>
    <row r="46" ht="19.5" customHeight="1" spans="1:6">
      <c r="A46" s="365" t="s">
        <v>52</v>
      </c>
      <c r="B46" s="366"/>
      <c r="C46" s="377">
        <v>6</v>
      </c>
      <c r="D46" s="377">
        <v>6</v>
      </c>
      <c r="E46" s="368">
        <f t="shared" si="0"/>
        <v>0</v>
      </c>
      <c r="F46" s="369"/>
    </row>
    <row r="47" ht="19.5" customHeight="1" spans="1:6">
      <c r="A47" s="365" t="s">
        <v>53</v>
      </c>
      <c r="B47" s="366"/>
      <c r="C47" s="377"/>
      <c r="D47" s="377"/>
      <c r="E47" s="368">
        <f t="shared" si="0"/>
        <v>0</v>
      </c>
      <c r="F47" s="369"/>
    </row>
    <row r="48" ht="19.5" customHeight="1" spans="1:6">
      <c r="A48" s="365" t="s">
        <v>54</v>
      </c>
      <c r="B48" s="366"/>
      <c r="C48" s="377">
        <v>1</v>
      </c>
      <c r="D48" s="377">
        <v>1</v>
      </c>
      <c r="E48" s="368">
        <f t="shared" si="0"/>
        <v>0</v>
      </c>
      <c r="F48" s="369"/>
    </row>
    <row r="49" ht="19.5" customHeight="1" spans="1:6">
      <c r="A49" s="365" t="s">
        <v>55</v>
      </c>
      <c r="B49" s="366"/>
      <c r="C49" s="370"/>
      <c r="D49" s="370"/>
      <c r="E49" s="368">
        <f t="shared" si="0"/>
        <v>0</v>
      </c>
      <c r="F49" s="369"/>
    </row>
    <row r="50" ht="19.5" customHeight="1" spans="1:7">
      <c r="A50" s="365" t="s">
        <v>56</v>
      </c>
      <c r="B50" s="366"/>
      <c r="C50" s="368">
        <f>C51+C52</f>
        <v>0</v>
      </c>
      <c r="D50" s="368">
        <f>D51+D52</f>
        <v>0</v>
      </c>
      <c r="E50" s="368">
        <f t="shared" si="0"/>
        <v>0</v>
      </c>
      <c r="F50" s="378"/>
      <c r="G50" s="379"/>
    </row>
    <row r="51" ht="19.5" customHeight="1" spans="1:7">
      <c r="A51" s="365" t="s">
        <v>57</v>
      </c>
      <c r="B51" s="366"/>
      <c r="C51" s="370"/>
      <c r="D51" s="370"/>
      <c r="E51" s="368">
        <f t="shared" si="0"/>
        <v>0</v>
      </c>
      <c r="F51" s="380" t="s">
        <v>58</v>
      </c>
      <c r="G51" s="381"/>
    </row>
    <row r="52" ht="19.5" customHeight="1" spans="1:7">
      <c r="A52" s="365" t="s">
        <v>59</v>
      </c>
      <c r="B52" s="366"/>
      <c r="C52" s="370"/>
      <c r="D52" s="370"/>
      <c r="E52" s="368">
        <f t="shared" si="0"/>
        <v>0</v>
      </c>
      <c r="F52" s="369"/>
      <c r="G52" s="379"/>
    </row>
    <row r="53" ht="19.5" customHeight="1" spans="1:6">
      <c r="A53" s="365" t="s">
        <v>60</v>
      </c>
      <c r="B53" s="366"/>
      <c r="C53" s="372">
        <f>SUM(C54:C57)</f>
        <v>0</v>
      </c>
      <c r="D53" s="372">
        <f>SUM(D54:D57)</f>
        <v>0</v>
      </c>
      <c r="E53" s="368">
        <f t="shared" si="0"/>
        <v>0</v>
      </c>
      <c r="F53" s="369"/>
    </row>
    <row r="54" ht="19.5" customHeight="1" spans="1:6">
      <c r="A54" s="365" t="s">
        <v>61</v>
      </c>
      <c r="B54" s="366"/>
      <c r="C54" s="370"/>
      <c r="D54" s="370"/>
      <c r="E54" s="368">
        <f t="shared" si="0"/>
        <v>0</v>
      </c>
      <c r="F54" s="369"/>
    </row>
    <row r="55" ht="19.5" customHeight="1" spans="1:6">
      <c r="A55" s="365" t="s">
        <v>62</v>
      </c>
      <c r="B55" s="366"/>
      <c r="C55" s="370"/>
      <c r="D55" s="370"/>
      <c r="E55" s="368">
        <f t="shared" si="0"/>
        <v>0</v>
      </c>
      <c r="F55" s="369"/>
    </row>
    <row r="56" ht="19.5" customHeight="1" spans="1:6">
      <c r="A56" s="365" t="s">
        <v>63</v>
      </c>
      <c r="B56" s="366"/>
      <c r="C56" s="382"/>
      <c r="D56" s="382"/>
      <c r="E56" s="368">
        <f t="shared" si="0"/>
        <v>0</v>
      </c>
      <c r="F56" s="369"/>
    </row>
    <row r="57" ht="19.5" customHeight="1" spans="1:6">
      <c r="A57" s="365" t="s">
        <v>64</v>
      </c>
      <c r="B57" s="366"/>
      <c r="C57" s="370"/>
      <c r="D57" s="370"/>
      <c r="E57" s="368">
        <f t="shared" si="0"/>
        <v>0</v>
      </c>
      <c r="F57" s="369"/>
    </row>
  </sheetData>
  <sheetProtection selectLockedCells="1"/>
  <mergeCells count="56">
    <mergeCell ref="A1:F1"/>
    <mergeCell ref="A3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</mergeCells>
  <printOptions horizontalCentered="1"/>
  <pageMargins left="0.275590551181102" right="0.196850393700787" top="0.275590551181102" bottom="0.47244094488189" header="0.275590551181102" footer="0.196850393700787"/>
  <pageSetup paperSize="9" scale="85" orientation="landscape"/>
  <headerFooter alignWithMargins="0"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workbookViewId="0">
      <selection activeCell="M7" sqref="M7"/>
    </sheetView>
  </sheetViews>
  <sheetFormatPr defaultColWidth="9" defaultRowHeight="14.25"/>
  <cols>
    <col min="1" max="1" width="3.5" customWidth="1"/>
    <col min="2" max="2" width="10.5" customWidth="1"/>
    <col min="4" max="4" width="12.625" customWidth="1"/>
    <col min="5" max="5" width="10.375" customWidth="1"/>
    <col min="6" max="6" width="6" customWidth="1"/>
    <col min="11" max="11" width="8.125" customWidth="1"/>
    <col min="12" max="12" width="8.375" customWidth="1"/>
    <col min="15" max="15" width="7.125" customWidth="1"/>
    <col min="16" max="16" width="7.625" customWidth="1"/>
  </cols>
  <sheetData>
    <row r="1" ht="31.5" customHeight="1" spans="1:16">
      <c r="A1" s="53" t="s">
        <v>524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ht="20.25" spans="1:16">
      <c r="A2" s="54" t="s">
        <v>7</v>
      </c>
      <c r="B2" s="54"/>
      <c r="C2" s="55" t="str">
        <f>封面!B5</f>
        <v>九江市柴桑区供销合作社联合社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68" t="s">
        <v>525</v>
      </c>
      <c r="P2" s="68"/>
    </row>
    <row r="3" ht="19.5" customHeight="1" spans="1:16">
      <c r="A3" s="57" t="s">
        <v>246</v>
      </c>
      <c r="B3" s="58" t="s">
        <v>526</v>
      </c>
      <c r="C3" s="57" t="s">
        <v>527</v>
      </c>
      <c r="D3" s="57" t="s">
        <v>528</v>
      </c>
      <c r="E3" s="57" t="s">
        <v>529</v>
      </c>
      <c r="F3" s="57" t="s">
        <v>530</v>
      </c>
      <c r="G3" s="57" t="s">
        <v>269</v>
      </c>
      <c r="H3" s="59" t="s">
        <v>531</v>
      </c>
      <c r="I3" s="57"/>
      <c r="J3" s="59" t="s">
        <v>532</v>
      </c>
      <c r="K3" s="59"/>
      <c r="L3" s="59"/>
      <c r="M3" s="59"/>
      <c r="N3" s="59"/>
      <c r="O3" s="59"/>
      <c r="P3" s="59"/>
    </row>
    <row r="4" ht="42" customHeight="1" spans="1:16">
      <c r="A4" s="60"/>
      <c r="B4" s="61"/>
      <c r="C4" s="60"/>
      <c r="D4" s="60"/>
      <c r="E4" s="60"/>
      <c r="F4" s="60"/>
      <c r="G4" s="60"/>
      <c r="H4" s="62" t="s">
        <v>533</v>
      </c>
      <c r="I4" s="62" t="s">
        <v>534</v>
      </c>
      <c r="J4" s="62" t="s">
        <v>194</v>
      </c>
      <c r="K4" s="62" t="s">
        <v>102</v>
      </c>
      <c r="L4" s="62" t="s">
        <v>272</v>
      </c>
      <c r="M4" s="62" t="s">
        <v>273</v>
      </c>
      <c r="N4" s="62" t="s">
        <v>274</v>
      </c>
      <c r="O4" s="62" t="s">
        <v>535</v>
      </c>
      <c r="P4" s="69" t="s">
        <v>276</v>
      </c>
    </row>
    <row r="5" ht="42" customHeight="1" spans="1:16">
      <c r="A5" s="57" t="s">
        <v>237</v>
      </c>
      <c r="B5" s="63"/>
      <c r="C5" s="63"/>
      <c r="D5" s="63"/>
      <c r="E5" s="64"/>
      <c r="F5" s="65">
        <f>SUM(F6:F15)</f>
        <v>5</v>
      </c>
      <c r="G5" s="65">
        <f t="shared" ref="G5:P5" si="0">SUM(G6:G15)</f>
        <v>2</v>
      </c>
      <c r="H5" s="65">
        <f t="shared" si="0"/>
        <v>2</v>
      </c>
      <c r="I5" s="65">
        <f t="shared" si="0"/>
        <v>0</v>
      </c>
      <c r="J5" s="65">
        <f t="shared" si="0"/>
        <v>2</v>
      </c>
      <c r="K5" s="65">
        <f t="shared" si="0"/>
        <v>0</v>
      </c>
      <c r="L5" s="65">
        <f t="shared" si="0"/>
        <v>2</v>
      </c>
      <c r="M5" s="65">
        <f t="shared" si="0"/>
        <v>0</v>
      </c>
      <c r="N5" s="65">
        <f t="shared" si="0"/>
        <v>0</v>
      </c>
      <c r="O5" s="65">
        <f t="shared" si="0"/>
        <v>0</v>
      </c>
      <c r="P5" s="70">
        <f t="shared" si="0"/>
        <v>0</v>
      </c>
    </row>
    <row r="6" ht="33.75" customHeight="1" spans="1:16">
      <c r="A6" s="57" t="s">
        <v>536</v>
      </c>
      <c r="B6" s="57" t="s">
        <v>537</v>
      </c>
      <c r="C6" s="57"/>
      <c r="D6" s="57"/>
      <c r="E6" s="57" t="s">
        <v>538</v>
      </c>
      <c r="F6" s="66">
        <v>5</v>
      </c>
      <c r="G6" s="65">
        <f>SUM(H6:I6)</f>
        <v>2</v>
      </c>
      <c r="H6" s="67">
        <v>2</v>
      </c>
      <c r="I6" s="67"/>
      <c r="J6" s="65">
        <f>SUM(K6:P6)</f>
        <v>2</v>
      </c>
      <c r="K6" s="67"/>
      <c r="L6" s="67">
        <v>2</v>
      </c>
      <c r="M6" s="67"/>
      <c r="N6" s="67"/>
      <c r="O6" s="67"/>
      <c r="P6" s="71"/>
    </row>
    <row r="7" ht="33.75" customHeight="1" spans="1:16">
      <c r="A7" s="57" t="s">
        <v>539</v>
      </c>
      <c r="B7" s="57"/>
      <c r="C7" s="57"/>
      <c r="D7" s="57"/>
      <c r="E7" s="57"/>
      <c r="F7" s="66"/>
      <c r="G7" s="65">
        <f t="shared" ref="G7:G15" si="1">SUM(H7:I7)</f>
        <v>0</v>
      </c>
      <c r="H7" s="67"/>
      <c r="I7" s="67"/>
      <c r="J7" s="65">
        <f t="shared" ref="J7:J15" si="2">SUM(K7:P7)</f>
        <v>0</v>
      </c>
      <c r="K7" s="67"/>
      <c r="L7" s="67"/>
      <c r="M7" s="67"/>
      <c r="N7" s="67"/>
      <c r="O7" s="67"/>
      <c r="P7" s="71"/>
    </row>
    <row r="8" ht="33.75" customHeight="1" spans="1:16">
      <c r="A8" s="57" t="s">
        <v>540</v>
      </c>
      <c r="B8" s="57"/>
      <c r="C8" s="57"/>
      <c r="D8" s="57"/>
      <c r="E8" s="57"/>
      <c r="F8" s="66"/>
      <c r="G8" s="65">
        <f t="shared" si="1"/>
        <v>0</v>
      </c>
      <c r="H8" s="67"/>
      <c r="I8" s="67"/>
      <c r="J8" s="65">
        <f t="shared" si="2"/>
        <v>0</v>
      </c>
      <c r="K8" s="67"/>
      <c r="L8" s="67"/>
      <c r="M8" s="67"/>
      <c r="N8" s="67"/>
      <c r="O8" s="67"/>
      <c r="P8" s="71"/>
    </row>
    <row r="9" ht="33.75" customHeight="1" spans="1:16">
      <c r="A9" s="57" t="s">
        <v>541</v>
      </c>
      <c r="B9" s="57"/>
      <c r="C9" s="57"/>
      <c r="D9" s="57"/>
      <c r="E9" s="57"/>
      <c r="F9" s="66"/>
      <c r="G9" s="65">
        <f t="shared" si="1"/>
        <v>0</v>
      </c>
      <c r="H9" s="67"/>
      <c r="I9" s="67"/>
      <c r="J9" s="65">
        <f t="shared" si="2"/>
        <v>0</v>
      </c>
      <c r="K9" s="67"/>
      <c r="L9" s="67"/>
      <c r="M9" s="67"/>
      <c r="N9" s="67"/>
      <c r="O9" s="67"/>
      <c r="P9" s="71"/>
    </row>
    <row r="10" ht="33.75" customHeight="1" spans="1:16">
      <c r="A10" s="57" t="s">
        <v>542</v>
      </c>
      <c r="B10" s="57"/>
      <c r="C10" s="57"/>
      <c r="D10" s="57"/>
      <c r="E10" s="57"/>
      <c r="F10" s="66"/>
      <c r="G10" s="65">
        <f t="shared" si="1"/>
        <v>0</v>
      </c>
      <c r="H10" s="67"/>
      <c r="I10" s="67"/>
      <c r="J10" s="65">
        <f t="shared" si="2"/>
        <v>0</v>
      </c>
      <c r="K10" s="67"/>
      <c r="L10" s="67"/>
      <c r="M10" s="67"/>
      <c r="N10" s="67"/>
      <c r="O10" s="67"/>
      <c r="P10" s="71"/>
    </row>
    <row r="11" ht="33.75" customHeight="1" spans="1:16">
      <c r="A11" s="57" t="s">
        <v>543</v>
      </c>
      <c r="B11" s="57"/>
      <c r="C11" s="57"/>
      <c r="D11" s="57"/>
      <c r="E11" s="57"/>
      <c r="F11" s="66"/>
      <c r="G11" s="65">
        <f t="shared" si="1"/>
        <v>0</v>
      </c>
      <c r="H11" s="67"/>
      <c r="I11" s="67"/>
      <c r="J11" s="65">
        <f t="shared" si="2"/>
        <v>0</v>
      </c>
      <c r="K11" s="67"/>
      <c r="L11" s="67"/>
      <c r="M11" s="67"/>
      <c r="N11" s="67"/>
      <c r="O11" s="67"/>
      <c r="P11" s="71"/>
    </row>
    <row r="12" ht="33.75" customHeight="1" spans="1:16">
      <c r="A12" s="57" t="s">
        <v>544</v>
      </c>
      <c r="B12" s="57"/>
      <c r="C12" s="57"/>
      <c r="D12" s="57"/>
      <c r="E12" s="57"/>
      <c r="F12" s="66"/>
      <c r="G12" s="65">
        <f t="shared" si="1"/>
        <v>0</v>
      </c>
      <c r="H12" s="67"/>
      <c r="I12" s="67"/>
      <c r="J12" s="65">
        <f t="shared" si="2"/>
        <v>0</v>
      </c>
      <c r="K12" s="67"/>
      <c r="L12" s="67"/>
      <c r="M12" s="67"/>
      <c r="N12" s="67"/>
      <c r="O12" s="67"/>
      <c r="P12" s="71"/>
    </row>
    <row r="13" ht="33.75" customHeight="1" spans="1:16">
      <c r="A13" s="57" t="s">
        <v>545</v>
      </c>
      <c r="B13" s="57"/>
      <c r="C13" s="57"/>
      <c r="D13" s="57"/>
      <c r="E13" s="57"/>
      <c r="F13" s="66"/>
      <c r="G13" s="65">
        <f t="shared" si="1"/>
        <v>0</v>
      </c>
      <c r="H13" s="67"/>
      <c r="I13" s="67"/>
      <c r="J13" s="65">
        <f t="shared" si="2"/>
        <v>0</v>
      </c>
      <c r="K13" s="67"/>
      <c r="L13" s="67"/>
      <c r="M13" s="67"/>
      <c r="N13" s="67"/>
      <c r="O13" s="67"/>
      <c r="P13" s="71"/>
    </row>
    <row r="14" ht="33.75" customHeight="1" spans="1:16">
      <c r="A14" s="57" t="s">
        <v>546</v>
      </c>
      <c r="B14" s="57"/>
      <c r="C14" s="57"/>
      <c r="D14" s="57"/>
      <c r="E14" s="57"/>
      <c r="F14" s="66"/>
      <c r="G14" s="65">
        <f t="shared" si="1"/>
        <v>0</v>
      </c>
      <c r="H14" s="67"/>
      <c r="I14" s="67"/>
      <c r="J14" s="65">
        <f t="shared" si="2"/>
        <v>0</v>
      </c>
      <c r="K14" s="67"/>
      <c r="L14" s="67"/>
      <c r="M14" s="67"/>
      <c r="N14" s="67"/>
      <c r="O14" s="67"/>
      <c r="P14" s="71"/>
    </row>
    <row r="15" ht="33.75" customHeight="1" spans="1:16">
      <c r="A15" s="57" t="s">
        <v>296</v>
      </c>
      <c r="B15" s="57"/>
      <c r="C15" s="57"/>
      <c r="D15" s="57"/>
      <c r="E15" s="57"/>
      <c r="F15" s="66"/>
      <c r="G15" s="65">
        <f t="shared" si="1"/>
        <v>0</v>
      </c>
      <c r="H15" s="67"/>
      <c r="I15" s="67"/>
      <c r="J15" s="65">
        <f t="shared" si="2"/>
        <v>0</v>
      </c>
      <c r="K15" s="67"/>
      <c r="L15" s="67"/>
      <c r="M15" s="67"/>
      <c r="N15" s="67"/>
      <c r="O15" s="67"/>
      <c r="P15" s="71"/>
    </row>
  </sheetData>
  <mergeCells count="13">
    <mergeCell ref="A1:P1"/>
    <mergeCell ref="A2:B2"/>
    <mergeCell ref="O2:P2"/>
    <mergeCell ref="H3:I3"/>
    <mergeCell ref="J3:P3"/>
    <mergeCell ref="A5:E5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708661417322835" right="0.708661417322835" top="0.748031496062992" bottom="0.748031496062992" header="0.31496062992126" footer="0.31496062992126"/>
  <pageSetup paperSize="9" scale="85" orientation="landscape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C7" sqref="C7:G7"/>
    </sheetView>
  </sheetViews>
  <sheetFormatPr defaultColWidth="9" defaultRowHeight="14.25" outlineLevelCol="7"/>
  <cols>
    <col min="1" max="1" width="11.875" customWidth="1"/>
    <col min="2" max="2" width="16.875" customWidth="1"/>
    <col min="3" max="6" width="13.375" customWidth="1"/>
    <col min="7" max="7" width="18.875" customWidth="1"/>
    <col min="8" max="8" width="20.625" customWidth="1"/>
  </cols>
  <sheetData>
    <row r="1" ht="47.25" customHeight="1" spans="1:8">
      <c r="A1" s="25" t="s">
        <v>547</v>
      </c>
      <c r="B1" s="25"/>
      <c r="C1" s="25"/>
      <c r="D1" s="25"/>
      <c r="E1" s="25"/>
      <c r="F1" s="25"/>
      <c r="G1" s="25"/>
      <c r="H1" s="25"/>
    </row>
    <row r="2" ht="37.5" customHeight="1" spans="1:8">
      <c r="A2" s="26" t="s">
        <v>7</v>
      </c>
      <c r="B2" s="41" t="str">
        <f>封面!B5</f>
        <v>九江市柴桑区供销合作社联合社</v>
      </c>
      <c r="C2" s="41"/>
      <c r="H2" s="26" t="s">
        <v>66</v>
      </c>
    </row>
    <row r="3" ht="37.5" customHeight="1" spans="1:8">
      <c r="A3" s="42" t="s">
        <v>548</v>
      </c>
      <c r="B3" s="43"/>
      <c r="C3" s="44" t="s">
        <v>549</v>
      </c>
      <c r="D3" s="35"/>
      <c r="E3" s="44" t="s">
        <v>550</v>
      </c>
      <c r="F3" s="35"/>
      <c r="G3" s="32" t="s">
        <v>551</v>
      </c>
      <c r="H3" s="29" t="s">
        <v>13</v>
      </c>
    </row>
    <row r="4" ht="37.5" customHeight="1" spans="1:8">
      <c r="A4" s="45"/>
      <c r="B4" s="46"/>
      <c r="C4" s="29" t="s">
        <v>552</v>
      </c>
      <c r="D4" s="29" t="s">
        <v>553</v>
      </c>
      <c r="E4" s="29" t="s">
        <v>552</v>
      </c>
      <c r="F4" s="29" t="s">
        <v>554</v>
      </c>
      <c r="G4" s="29" t="s">
        <v>552</v>
      </c>
      <c r="H4" s="29"/>
    </row>
    <row r="5" ht="37.5" customHeight="1" spans="1:8">
      <c r="A5" s="33" t="s">
        <v>555</v>
      </c>
      <c r="B5" s="35"/>
      <c r="C5" s="47">
        <f>SUM(C6:C9)</f>
        <v>2</v>
      </c>
      <c r="D5" s="47">
        <f>SUM(D6:D9)</f>
        <v>0.89</v>
      </c>
      <c r="E5" s="47">
        <f>SUM(E6:E9)</f>
        <v>2</v>
      </c>
      <c r="F5" s="47">
        <f>SUM(F6:F9)</f>
        <v>0.8</v>
      </c>
      <c r="G5" s="47">
        <f>SUM(G6:G9)</f>
        <v>2</v>
      </c>
      <c r="H5" s="29"/>
    </row>
    <row r="6" ht="37.5" customHeight="1" spans="1:8">
      <c r="A6" s="33" t="s">
        <v>556</v>
      </c>
      <c r="B6" s="35"/>
      <c r="C6" s="29"/>
      <c r="D6" s="37"/>
      <c r="E6" s="37"/>
      <c r="F6" s="37"/>
      <c r="G6" s="37"/>
      <c r="H6" s="37"/>
    </row>
    <row r="7" ht="37.5" customHeight="1" spans="1:8">
      <c r="A7" s="33" t="s">
        <v>557</v>
      </c>
      <c r="B7" s="35"/>
      <c r="C7" s="48">
        <v>2</v>
      </c>
      <c r="D7" s="49">
        <v>0.89</v>
      </c>
      <c r="E7" s="49">
        <v>2</v>
      </c>
      <c r="F7" s="49">
        <v>0.8</v>
      </c>
      <c r="G7" s="49">
        <v>2</v>
      </c>
      <c r="H7" s="37"/>
    </row>
    <row r="8" ht="37.5" customHeight="1" spans="1:8">
      <c r="A8" s="33" t="s">
        <v>558</v>
      </c>
      <c r="B8" s="35"/>
      <c r="C8" s="29"/>
      <c r="D8" s="37"/>
      <c r="E8" s="37"/>
      <c r="F8" s="37"/>
      <c r="G8" s="37"/>
      <c r="H8" s="37"/>
    </row>
    <row r="9" ht="37.5" customHeight="1" spans="1:8">
      <c r="A9" s="33" t="s">
        <v>559</v>
      </c>
      <c r="B9" s="35"/>
      <c r="C9" s="50"/>
      <c r="D9" s="37"/>
      <c r="E9" s="37"/>
      <c r="F9" s="37"/>
      <c r="G9" s="37"/>
      <c r="H9" s="37"/>
    </row>
    <row r="10" ht="37.5" customHeight="1" spans="1:3">
      <c r="A10" s="51" t="s">
        <v>560</v>
      </c>
      <c r="B10" s="52"/>
      <c r="C10" s="52"/>
    </row>
  </sheetData>
  <mergeCells count="9">
    <mergeCell ref="A1:H1"/>
    <mergeCell ref="C3:D3"/>
    <mergeCell ref="E3:F3"/>
    <mergeCell ref="A5:B5"/>
    <mergeCell ref="A6:B6"/>
    <mergeCell ref="A7:B7"/>
    <mergeCell ref="A8:B8"/>
    <mergeCell ref="A9:B9"/>
    <mergeCell ref="A3:B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J12" sqref="J12"/>
    </sheetView>
  </sheetViews>
  <sheetFormatPr defaultColWidth="9" defaultRowHeight="14.25" outlineLevelCol="6"/>
  <cols>
    <col min="1" max="1" width="12.875" customWidth="1"/>
    <col min="2" max="2" width="12.25" customWidth="1"/>
    <col min="3" max="3" width="26.625" customWidth="1"/>
    <col min="4" max="4" width="13.375" customWidth="1"/>
    <col min="5" max="5" width="15.25" customWidth="1"/>
    <col min="6" max="6" width="16" customWidth="1"/>
    <col min="7" max="7" width="18" customWidth="1"/>
  </cols>
  <sheetData>
    <row r="1" ht="44.25" customHeight="1" spans="1:7">
      <c r="A1" s="25" t="s">
        <v>561</v>
      </c>
      <c r="B1" s="25"/>
      <c r="C1" s="25"/>
      <c r="D1" s="25"/>
      <c r="E1" s="25"/>
      <c r="F1" s="25"/>
      <c r="G1" s="25"/>
    </row>
    <row r="2" ht="30" customHeight="1" spans="1:7">
      <c r="A2" s="26" t="s">
        <v>7</v>
      </c>
      <c r="B2" s="27" t="str">
        <f>封面!B5</f>
        <v>九江市柴桑区供销合作社联合社</v>
      </c>
      <c r="G2" s="26" t="s">
        <v>66</v>
      </c>
    </row>
    <row r="3" ht="25.5" customHeight="1" spans="1:7">
      <c r="A3" s="28" t="s">
        <v>562</v>
      </c>
      <c r="B3" s="28" t="s">
        <v>563</v>
      </c>
      <c r="C3" s="28" t="s">
        <v>564</v>
      </c>
      <c r="D3" s="28" t="s">
        <v>565</v>
      </c>
      <c r="E3" s="29" t="s">
        <v>566</v>
      </c>
      <c r="F3" s="29"/>
      <c r="G3" s="29" t="s">
        <v>13</v>
      </c>
    </row>
    <row r="4" ht="25.5" customHeight="1" spans="1:7">
      <c r="A4" s="30"/>
      <c r="B4" s="30"/>
      <c r="C4" s="30"/>
      <c r="D4" s="30"/>
      <c r="E4" s="31" t="s">
        <v>567</v>
      </c>
      <c r="F4" s="31" t="s">
        <v>551</v>
      </c>
      <c r="G4" s="32"/>
    </row>
    <row r="5" ht="25.5" customHeight="1" spans="1:7">
      <c r="A5" s="33" t="s">
        <v>555</v>
      </c>
      <c r="B5" s="34"/>
      <c r="C5" s="35"/>
      <c r="D5" s="36">
        <f>SUM(D6:D13)</f>
        <v>0</v>
      </c>
      <c r="E5" s="36">
        <f>SUM(E6:E13)</f>
        <v>17.2</v>
      </c>
      <c r="F5" s="36">
        <f>SUM(F6:F13)</f>
        <v>67.6</v>
      </c>
      <c r="G5" s="37"/>
    </row>
    <row r="6" ht="25.5" customHeight="1" spans="1:7">
      <c r="A6" s="38" t="s">
        <v>537</v>
      </c>
      <c r="B6" s="38" t="s">
        <v>568</v>
      </c>
      <c r="C6" s="37"/>
      <c r="D6" s="39"/>
      <c r="E6" s="40">
        <v>17.2</v>
      </c>
      <c r="F6" s="40">
        <v>67.6</v>
      </c>
      <c r="G6" s="37"/>
    </row>
    <row r="7" ht="25.5" customHeight="1" spans="1:7">
      <c r="A7" s="37"/>
      <c r="B7" s="37"/>
      <c r="C7" s="37"/>
      <c r="D7" s="39"/>
      <c r="E7" s="40"/>
      <c r="F7" s="40"/>
      <c r="G7" s="37"/>
    </row>
    <row r="8" ht="25.5" customHeight="1" spans="1:7">
      <c r="A8" s="37"/>
      <c r="B8" s="37"/>
      <c r="C8" s="37"/>
      <c r="D8" s="39"/>
      <c r="E8" s="40"/>
      <c r="F8" s="40"/>
      <c r="G8" s="37"/>
    </row>
    <row r="9" ht="25.5" customHeight="1" spans="1:7">
      <c r="A9" s="37"/>
      <c r="B9" s="37"/>
      <c r="C9" s="37"/>
      <c r="D9" s="39"/>
      <c r="E9" s="40"/>
      <c r="F9" s="40"/>
      <c r="G9" s="37"/>
    </row>
    <row r="10" ht="25.5" customHeight="1" spans="1:7">
      <c r="A10" s="37"/>
      <c r="B10" s="37"/>
      <c r="C10" s="37"/>
      <c r="D10" s="39"/>
      <c r="E10" s="40"/>
      <c r="F10" s="40"/>
      <c r="G10" s="37"/>
    </row>
    <row r="11" ht="25.5" customHeight="1" spans="1:7">
      <c r="A11" s="37"/>
      <c r="B11" s="37"/>
      <c r="C11" s="37"/>
      <c r="D11" s="39"/>
      <c r="E11" s="40"/>
      <c r="F11" s="40"/>
      <c r="G11" s="37"/>
    </row>
    <row r="12" ht="25.5" customHeight="1" spans="1:7">
      <c r="A12" s="37"/>
      <c r="B12" s="37"/>
      <c r="C12" s="37"/>
      <c r="D12" s="39"/>
      <c r="E12" s="40"/>
      <c r="F12" s="40"/>
      <c r="G12" s="37"/>
    </row>
    <row r="13" ht="25.5" customHeight="1" spans="1:7">
      <c r="A13" s="37"/>
      <c r="B13" s="37"/>
      <c r="C13" s="37"/>
      <c r="D13" s="39"/>
      <c r="E13" s="40"/>
      <c r="F13" s="40"/>
      <c r="G13" s="37"/>
    </row>
  </sheetData>
  <mergeCells count="8">
    <mergeCell ref="A1:G1"/>
    <mergeCell ref="E3:F3"/>
    <mergeCell ref="A5:C5"/>
    <mergeCell ref="A3:A4"/>
    <mergeCell ref="B3:B4"/>
    <mergeCell ref="C3:C4"/>
    <mergeCell ref="D3:D4"/>
    <mergeCell ref="G3:G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opLeftCell="A19" workbookViewId="0">
      <selection activeCell="O11" sqref="O11"/>
    </sheetView>
  </sheetViews>
  <sheetFormatPr defaultColWidth="9" defaultRowHeight="13.5" outlineLevelCol="7"/>
  <cols>
    <col min="1" max="4" width="9" style="1"/>
    <col min="5" max="5" width="22.75" style="1" customWidth="1"/>
    <col min="6" max="6" width="9" style="1" customWidth="1"/>
    <col min="7" max="16384" width="9" style="1"/>
  </cols>
  <sheetData>
    <row r="1" ht="20.25" spans="1:8">
      <c r="A1" s="2" t="s">
        <v>569</v>
      </c>
      <c r="B1" s="2"/>
      <c r="C1" s="2"/>
      <c r="D1" s="2"/>
      <c r="E1" s="2"/>
      <c r="F1" s="2"/>
      <c r="G1" s="2"/>
      <c r="H1" s="2"/>
    </row>
    <row r="2" ht="14.25" spans="1:8">
      <c r="A2" s="3" t="s">
        <v>570</v>
      </c>
      <c r="B2" s="3"/>
      <c r="C2" s="3"/>
      <c r="D2" s="3"/>
      <c r="E2" s="3"/>
      <c r="F2" s="3"/>
      <c r="G2" s="3"/>
      <c r="H2" s="3"/>
    </row>
    <row r="3" ht="15.95" customHeight="1" spans="1:8">
      <c r="A3" s="4" t="s">
        <v>571</v>
      </c>
      <c r="B3" s="5"/>
      <c r="C3" s="6"/>
      <c r="D3" s="4"/>
      <c r="E3" s="5"/>
      <c r="F3" s="5"/>
      <c r="G3" s="5"/>
      <c r="H3" s="6"/>
    </row>
    <row r="4" ht="15.95" customHeight="1" spans="1:8">
      <c r="A4" s="7" t="s">
        <v>572</v>
      </c>
      <c r="B4" s="8" t="s">
        <v>573</v>
      </c>
      <c r="C4" s="9"/>
      <c r="D4" s="8" t="s">
        <v>574</v>
      </c>
      <c r="E4" s="9"/>
      <c r="F4" s="4" t="s">
        <v>575</v>
      </c>
      <c r="G4" s="5"/>
      <c r="H4" s="6"/>
    </row>
    <row r="5" ht="15.95" customHeight="1" spans="1:8">
      <c r="A5" s="7"/>
      <c r="B5" s="10"/>
      <c r="C5" s="11"/>
      <c r="D5" s="10"/>
      <c r="E5" s="11"/>
      <c r="F5" s="7" t="s">
        <v>576</v>
      </c>
      <c r="G5" s="7" t="s">
        <v>522</v>
      </c>
      <c r="H5" s="7" t="s">
        <v>577</v>
      </c>
    </row>
    <row r="6" ht="15.95" customHeight="1" spans="1:8">
      <c r="A6" s="7"/>
      <c r="B6" s="4" t="s">
        <v>578</v>
      </c>
      <c r="C6" s="6"/>
      <c r="D6" s="4"/>
      <c r="E6" s="6"/>
      <c r="F6" s="12"/>
      <c r="G6" s="12"/>
      <c r="H6" s="12"/>
    </row>
    <row r="7" ht="15.95" customHeight="1" spans="1:8">
      <c r="A7" s="7"/>
      <c r="B7" s="4" t="s">
        <v>579</v>
      </c>
      <c r="C7" s="6"/>
      <c r="D7" s="4"/>
      <c r="E7" s="6"/>
      <c r="F7" s="12"/>
      <c r="G7" s="12"/>
      <c r="H7" s="12"/>
    </row>
    <row r="8" ht="15.95" customHeight="1" spans="1:8">
      <c r="A8" s="7"/>
      <c r="B8" s="4" t="s">
        <v>580</v>
      </c>
      <c r="C8" s="6"/>
      <c r="D8" s="4"/>
      <c r="E8" s="6"/>
      <c r="F8" s="12"/>
      <c r="G8" s="12"/>
      <c r="H8" s="12"/>
    </row>
    <row r="9" ht="15.95" customHeight="1" spans="1:8">
      <c r="A9" s="7"/>
      <c r="B9" s="4" t="s">
        <v>581</v>
      </c>
      <c r="C9" s="6"/>
      <c r="D9" s="4"/>
      <c r="E9" s="6"/>
      <c r="F9" s="12"/>
      <c r="G9" s="12"/>
      <c r="H9" s="12"/>
    </row>
    <row r="10" ht="15.95" customHeight="1" spans="1:8">
      <c r="A10" s="7"/>
      <c r="B10" s="4" t="s">
        <v>582</v>
      </c>
      <c r="C10" s="5"/>
      <c r="D10" s="5"/>
      <c r="E10" s="6"/>
      <c r="F10" s="13">
        <f>SUM(F6:F9)</f>
        <v>0</v>
      </c>
      <c r="G10" s="13">
        <f t="shared" ref="G10:H10" si="0">SUM(G6:G9)</f>
        <v>0</v>
      </c>
      <c r="H10" s="13">
        <f t="shared" si="0"/>
        <v>0</v>
      </c>
    </row>
    <row r="11" ht="33.75" customHeight="1" spans="1:8">
      <c r="A11" s="14" t="s">
        <v>583</v>
      </c>
      <c r="B11" s="15" t="s">
        <v>584</v>
      </c>
      <c r="C11" s="16"/>
      <c r="D11" s="16"/>
      <c r="E11" s="16"/>
      <c r="F11" s="16"/>
      <c r="G11" s="16"/>
      <c r="H11" s="17"/>
    </row>
    <row r="12" ht="29.25" customHeight="1" spans="1:8">
      <c r="A12" s="14" t="s">
        <v>585</v>
      </c>
      <c r="B12" s="18" t="s">
        <v>584</v>
      </c>
      <c r="C12" s="19"/>
      <c r="D12" s="19"/>
      <c r="E12" s="19"/>
      <c r="F12" s="19"/>
      <c r="G12" s="19"/>
      <c r="H12" s="20"/>
    </row>
    <row r="13" ht="33" customHeight="1" spans="1:8">
      <c r="A13" s="14" t="s">
        <v>586</v>
      </c>
      <c r="B13" s="4"/>
      <c r="C13" s="5"/>
      <c r="D13" s="5"/>
      <c r="E13" s="5"/>
      <c r="F13" s="5"/>
      <c r="G13" s="5"/>
      <c r="H13" s="6"/>
    </row>
    <row r="14" ht="15.95" customHeight="1" spans="1:8">
      <c r="A14" s="7" t="s">
        <v>587</v>
      </c>
      <c r="B14" s="7" t="s">
        <v>588</v>
      </c>
      <c r="C14" s="4" t="s">
        <v>589</v>
      </c>
      <c r="D14" s="6"/>
      <c r="E14" s="7" t="s">
        <v>590</v>
      </c>
      <c r="F14" s="7"/>
      <c r="G14" s="5" t="s">
        <v>591</v>
      </c>
      <c r="H14" s="6"/>
    </row>
    <row r="15" ht="15.95" customHeight="1" spans="1:8">
      <c r="A15" s="7"/>
      <c r="B15" s="7" t="s">
        <v>592</v>
      </c>
      <c r="C15" s="8" t="s">
        <v>593</v>
      </c>
      <c r="D15" s="9"/>
      <c r="E15" s="18" t="s">
        <v>594</v>
      </c>
      <c r="F15" s="20"/>
      <c r="G15" s="18"/>
      <c r="H15" s="20"/>
    </row>
    <row r="16" ht="15.95" customHeight="1" spans="1:8">
      <c r="A16" s="7"/>
      <c r="B16" s="7"/>
      <c r="C16" s="21"/>
      <c r="D16" s="22"/>
      <c r="E16" s="18" t="s">
        <v>595</v>
      </c>
      <c r="F16" s="20"/>
      <c r="G16" s="18"/>
      <c r="H16" s="20"/>
    </row>
    <row r="17" ht="15.95" customHeight="1" spans="1:8">
      <c r="A17" s="7"/>
      <c r="B17" s="7"/>
      <c r="C17" s="10"/>
      <c r="D17" s="11"/>
      <c r="E17" s="18" t="s">
        <v>596</v>
      </c>
      <c r="F17" s="20"/>
      <c r="G17" s="18"/>
      <c r="H17" s="20"/>
    </row>
    <row r="18" ht="15.95" customHeight="1" spans="1:8">
      <c r="A18" s="7"/>
      <c r="B18" s="7"/>
      <c r="C18" s="8" t="s">
        <v>597</v>
      </c>
      <c r="D18" s="9"/>
      <c r="E18" s="18" t="s">
        <v>594</v>
      </c>
      <c r="F18" s="20"/>
      <c r="G18" s="18"/>
      <c r="H18" s="20"/>
    </row>
    <row r="19" ht="15.95" customHeight="1" spans="1:8">
      <c r="A19" s="7"/>
      <c r="B19" s="7"/>
      <c r="C19" s="21"/>
      <c r="D19" s="22"/>
      <c r="E19" s="18" t="s">
        <v>595</v>
      </c>
      <c r="F19" s="20"/>
      <c r="G19" s="18"/>
      <c r="H19" s="20"/>
    </row>
    <row r="20" ht="15.95" customHeight="1" spans="1:8">
      <c r="A20" s="7"/>
      <c r="B20" s="7"/>
      <c r="C20" s="10"/>
      <c r="D20" s="11"/>
      <c r="E20" s="18" t="s">
        <v>596</v>
      </c>
      <c r="F20" s="20"/>
      <c r="G20" s="4"/>
      <c r="H20" s="6"/>
    </row>
    <row r="21" ht="15.95" customHeight="1" spans="1:8">
      <c r="A21" s="7"/>
      <c r="B21" s="7"/>
      <c r="C21" s="8" t="s">
        <v>598</v>
      </c>
      <c r="D21" s="9"/>
      <c r="E21" s="18" t="s">
        <v>594</v>
      </c>
      <c r="F21" s="20"/>
      <c r="G21" s="4"/>
      <c r="H21" s="6"/>
    </row>
    <row r="22" ht="15.95" customHeight="1" spans="1:8">
      <c r="A22" s="7"/>
      <c r="B22" s="7"/>
      <c r="C22" s="21"/>
      <c r="D22" s="22"/>
      <c r="E22" s="18" t="s">
        <v>595</v>
      </c>
      <c r="F22" s="20"/>
      <c r="G22" s="4"/>
      <c r="H22" s="6"/>
    </row>
    <row r="23" ht="15.95" customHeight="1" spans="1:8">
      <c r="A23" s="7"/>
      <c r="B23" s="7"/>
      <c r="C23" s="10"/>
      <c r="D23" s="11"/>
      <c r="E23" s="18" t="s">
        <v>596</v>
      </c>
      <c r="F23" s="20"/>
      <c r="G23" s="4"/>
      <c r="H23" s="6"/>
    </row>
    <row r="24" ht="15.95" customHeight="1" spans="1:8">
      <c r="A24" s="7"/>
      <c r="B24" s="7"/>
      <c r="C24" s="8" t="s">
        <v>599</v>
      </c>
      <c r="D24" s="9"/>
      <c r="E24" s="18" t="s">
        <v>594</v>
      </c>
      <c r="F24" s="20"/>
      <c r="G24" s="4"/>
      <c r="H24" s="6"/>
    </row>
    <row r="25" ht="15.95" customHeight="1" spans="1:8">
      <c r="A25" s="7"/>
      <c r="B25" s="7"/>
      <c r="C25" s="21"/>
      <c r="D25" s="22"/>
      <c r="E25" s="18" t="s">
        <v>595</v>
      </c>
      <c r="F25" s="20"/>
      <c r="G25" s="4"/>
      <c r="H25" s="6"/>
    </row>
    <row r="26" ht="15.95" customHeight="1" spans="1:8">
      <c r="A26" s="7"/>
      <c r="B26" s="7"/>
      <c r="C26" s="10"/>
      <c r="D26" s="11"/>
      <c r="E26" s="18" t="s">
        <v>596</v>
      </c>
      <c r="F26" s="20"/>
      <c r="G26" s="4"/>
      <c r="H26" s="6"/>
    </row>
    <row r="27" ht="15.95" customHeight="1" spans="1:8">
      <c r="A27" s="7"/>
      <c r="B27" s="7"/>
      <c r="C27" s="4" t="s">
        <v>581</v>
      </c>
      <c r="D27" s="6"/>
      <c r="E27" s="18"/>
      <c r="F27" s="20"/>
      <c r="G27" s="4"/>
      <c r="H27" s="6"/>
    </row>
    <row r="28" ht="15.95" customHeight="1" spans="1:8">
      <c r="A28" s="7"/>
      <c r="B28" s="7" t="s">
        <v>600</v>
      </c>
      <c r="C28" s="8" t="s">
        <v>601</v>
      </c>
      <c r="D28" s="9"/>
      <c r="E28" s="18" t="s">
        <v>594</v>
      </c>
      <c r="F28" s="20"/>
      <c r="G28" s="4"/>
      <c r="H28" s="6"/>
    </row>
    <row r="29" ht="15.95" customHeight="1" spans="1:8">
      <c r="A29" s="7"/>
      <c r="B29" s="7"/>
      <c r="C29" s="21"/>
      <c r="D29" s="22"/>
      <c r="E29" s="18" t="s">
        <v>595</v>
      </c>
      <c r="F29" s="20"/>
      <c r="G29" s="4"/>
      <c r="H29" s="6"/>
    </row>
    <row r="30" ht="15.95" customHeight="1" spans="1:8">
      <c r="A30" s="7"/>
      <c r="B30" s="7"/>
      <c r="C30" s="10"/>
      <c r="D30" s="11"/>
      <c r="E30" s="18" t="s">
        <v>596</v>
      </c>
      <c r="F30" s="20"/>
      <c r="G30" s="4"/>
      <c r="H30" s="6"/>
    </row>
    <row r="31" ht="15.95" customHeight="1" spans="1:8">
      <c r="A31" s="7"/>
      <c r="B31" s="7"/>
      <c r="C31" s="8" t="s">
        <v>602</v>
      </c>
      <c r="D31" s="9"/>
      <c r="E31" s="18" t="s">
        <v>594</v>
      </c>
      <c r="F31" s="20"/>
      <c r="G31" s="4"/>
      <c r="H31" s="6"/>
    </row>
    <row r="32" ht="15.95" customHeight="1" spans="1:8">
      <c r="A32" s="7"/>
      <c r="B32" s="7"/>
      <c r="C32" s="21"/>
      <c r="D32" s="22"/>
      <c r="E32" s="18" t="s">
        <v>595</v>
      </c>
      <c r="F32" s="20"/>
      <c r="G32" s="4"/>
      <c r="H32" s="6"/>
    </row>
    <row r="33" ht="15.95" customHeight="1" spans="1:8">
      <c r="A33" s="7"/>
      <c r="B33" s="7"/>
      <c r="C33" s="10"/>
      <c r="D33" s="11"/>
      <c r="E33" s="18" t="s">
        <v>596</v>
      </c>
      <c r="F33" s="20"/>
      <c r="G33" s="4"/>
      <c r="H33" s="6"/>
    </row>
    <row r="34" ht="15.95" customHeight="1" spans="1:8">
      <c r="A34" s="7"/>
      <c r="B34" s="7"/>
      <c r="C34" s="8" t="s">
        <v>603</v>
      </c>
      <c r="D34" s="9"/>
      <c r="E34" s="18" t="s">
        <v>594</v>
      </c>
      <c r="F34" s="20"/>
      <c r="G34" s="4"/>
      <c r="H34" s="6"/>
    </row>
    <row r="35" ht="15.95" customHeight="1" spans="1:8">
      <c r="A35" s="7"/>
      <c r="B35" s="7"/>
      <c r="C35" s="21"/>
      <c r="D35" s="22"/>
      <c r="E35" s="18" t="s">
        <v>595</v>
      </c>
      <c r="F35" s="20"/>
      <c r="G35" s="4"/>
      <c r="H35" s="6"/>
    </row>
    <row r="36" ht="15.95" customHeight="1" spans="1:8">
      <c r="A36" s="7"/>
      <c r="B36" s="7"/>
      <c r="C36" s="10"/>
      <c r="D36" s="11"/>
      <c r="E36" s="18" t="s">
        <v>596</v>
      </c>
      <c r="F36" s="20"/>
      <c r="G36" s="4"/>
      <c r="H36" s="6"/>
    </row>
    <row r="37" ht="15.95" customHeight="1" spans="1:8">
      <c r="A37" s="7"/>
      <c r="B37" s="7"/>
      <c r="C37" s="8" t="s">
        <v>604</v>
      </c>
      <c r="D37" s="9"/>
      <c r="E37" s="18" t="s">
        <v>594</v>
      </c>
      <c r="F37" s="20"/>
      <c r="G37" s="4"/>
      <c r="H37" s="6"/>
    </row>
    <row r="38" ht="15.95" customHeight="1" spans="1:8">
      <c r="A38" s="7"/>
      <c r="B38" s="7"/>
      <c r="C38" s="21"/>
      <c r="D38" s="22"/>
      <c r="E38" s="18" t="s">
        <v>595</v>
      </c>
      <c r="F38" s="20"/>
      <c r="G38" s="4"/>
      <c r="H38" s="6"/>
    </row>
    <row r="39" ht="15.95" customHeight="1" spans="1:8">
      <c r="A39" s="7"/>
      <c r="B39" s="7"/>
      <c r="C39" s="10"/>
      <c r="D39" s="11"/>
      <c r="E39" s="18" t="s">
        <v>596</v>
      </c>
      <c r="F39" s="20"/>
      <c r="G39" s="4"/>
      <c r="H39" s="6"/>
    </row>
    <row r="40" ht="15.95" customHeight="1" spans="1:8">
      <c r="A40" s="7"/>
      <c r="B40" s="7"/>
      <c r="C40" s="4" t="s">
        <v>581</v>
      </c>
      <c r="D40" s="6"/>
      <c r="E40" s="18"/>
      <c r="F40" s="20"/>
      <c r="G40" s="4"/>
      <c r="H40" s="6"/>
    </row>
    <row r="41" ht="15.95" customHeight="1" spans="1:8">
      <c r="A41" s="7"/>
      <c r="B41" s="23" t="s">
        <v>605</v>
      </c>
      <c r="C41" s="8" t="s">
        <v>606</v>
      </c>
      <c r="D41" s="9"/>
      <c r="E41" s="18" t="s">
        <v>594</v>
      </c>
      <c r="F41" s="20"/>
      <c r="G41" s="4"/>
      <c r="H41" s="6"/>
    </row>
    <row r="42" ht="15.95" customHeight="1" spans="1:8">
      <c r="A42" s="7"/>
      <c r="B42" s="24"/>
      <c r="C42" s="21"/>
      <c r="D42" s="22"/>
      <c r="E42" s="18" t="s">
        <v>595</v>
      </c>
      <c r="F42" s="20"/>
      <c r="G42" s="4"/>
      <c r="H42" s="6"/>
    </row>
    <row r="43" ht="15.95" customHeight="1" spans="1:8">
      <c r="A43" s="7"/>
      <c r="B43" s="24"/>
      <c r="C43" s="10"/>
      <c r="D43" s="11"/>
      <c r="E43" s="18" t="s">
        <v>596</v>
      </c>
      <c r="F43" s="20"/>
      <c r="G43" s="4"/>
      <c r="H43" s="6"/>
    </row>
    <row r="44" ht="15.95" customHeight="1" spans="1:8">
      <c r="A44" s="7"/>
      <c r="B44" s="14"/>
      <c r="C44" s="4" t="s">
        <v>581</v>
      </c>
      <c r="D44" s="6"/>
      <c r="E44" s="18"/>
      <c r="F44" s="20"/>
      <c r="G44" s="4"/>
      <c r="H44" s="6"/>
    </row>
  </sheetData>
  <mergeCells count="99">
    <mergeCell ref="A1:H1"/>
    <mergeCell ref="A2:H2"/>
    <mergeCell ref="A3:C3"/>
    <mergeCell ref="D3:H3"/>
    <mergeCell ref="F4:H4"/>
    <mergeCell ref="B6:C6"/>
    <mergeCell ref="D6:E6"/>
    <mergeCell ref="B7:C7"/>
    <mergeCell ref="D7:E7"/>
    <mergeCell ref="B8:C8"/>
    <mergeCell ref="D8:E8"/>
    <mergeCell ref="B9:C9"/>
    <mergeCell ref="D9:E9"/>
    <mergeCell ref="B10:E10"/>
    <mergeCell ref="B11:H11"/>
    <mergeCell ref="B12:H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C27:D27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C40:D40"/>
    <mergeCell ref="E40:F40"/>
    <mergeCell ref="G40:H40"/>
    <mergeCell ref="E41:F41"/>
    <mergeCell ref="G41:H41"/>
    <mergeCell ref="E42:F42"/>
    <mergeCell ref="G42:H42"/>
    <mergeCell ref="E43:F43"/>
    <mergeCell ref="G43:H43"/>
    <mergeCell ref="C44:D44"/>
    <mergeCell ref="E44:F44"/>
    <mergeCell ref="G44:H44"/>
    <mergeCell ref="A4:A10"/>
    <mergeCell ref="A14:A44"/>
    <mergeCell ref="B15:B27"/>
    <mergeCell ref="B28:B40"/>
    <mergeCell ref="B41:B44"/>
    <mergeCell ref="C41:D43"/>
    <mergeCell ref="C28:D30"/>
    <mergeCell ref="C34:D36"/>
    <mergeCell ref="C37:D39"/>
    <mergeCell ref="C15:D17"/>
    <mergeCell ref="C18:D20"/>
    <mergeCell ref="C31:D33"/>
    <mergeCell ref="C21:D23"/>
    <mergeCell ref="B4:C5"/>
    <mergeCell ref="D4:E5"/>
    <mergeCell ref="C24:D26"/>
  </mergeCells>
  <pageMargins left="0.708661417322835" right="0.708661417322835" top="0.708661417322835" bottom="0.708661417322835" header="0.31496062992126" footer="0.31496062992126"/>
  <pageSetup paperSize="9" scale="9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C22" sqref="C22"/>
    </sheetView>
  </sheetViews>
  <sheetFormatPr defaultColWidth="9" defaultRowHeight="14.25" outlineLevelCol="5"/>
  <cols>
    <col min="1" max="1" width="10.25" style="252" customWidth="1"/>
    <col min="2" max="2" width="37.5" style="252" customWidth="1"/>
    <col min="3" max="3" width="19.625" customWidth="1"/>
    <col min="4" max="4" width="19.5" customWidth="1"/>
    <col min="5" max="5" width="18" customWidth="1"/>
    <col min="6" max="6" width="19.5" customWidth="1"/>
  </cols>
  <sheetData>
    <row r="1" ht="33" customHeight="1" spans="1:6">
      <c r="A1" s="253" t="s">
        <v>65</v>
      </c>
      <c r="B1" s="253"/>
      <c r="C1" s="253"/>
      <c r="D1" s="253"/>
      <c r="E1" s="253"/>
      <c r="F1" s="253"/>
    </row>
    <row r="2" ht="21" customHeight="1" spans="1:6">
      <c r="A2" s="332" t="str">
        <f>人员!A2</f>
        <v>填报单位：</v>
      </c>
      <c r="B2" s="333" t="str">
        <f>封面!B5</f>
        <v>九江市柴桑区供销合作社联合社</v>
      </c>
      <c r="C2" s="334"/>
      <c r="D2" s="253"/>
      <c r="F2" s="335" t="s">
        <v>66</v>
      </c>
    </row>
    <row r="3" ht="22.5" customHeight="1" spans="1:3">
      <c r="A3" s="336" t="s">
        <v>8</v>
      </c>
      <c r="B3" s="336"/>
      <c r="C3" s="336"/>
    </row>
    <row r="4" ht="32.25" customHeight="1" spans="1:6">
      <c r="A4" s="337" t="s">
        <v>10</v>
      </c>
      <c r="B4" s="279"/>
      <c r="C4" s="255" t="s">
        <v>67</v>
      </c>
      <c r="D4" s="255" t="s">
        <v>68</v>
      </c>
      <c r="E4" s="255" t="s">
        <v>12</v>
      </c>
      <c r="F4" s="338" t="s">
        <v>69</v>
      </c>
    </row>
    <row r="5" ht="20.25" customHeight="1" spans="1:6">
      <c r="A5" s="339" t="s">
        <v>70</v>
      </c>
      <c r="B5" s="340"/>
      <c r="C5" s="341">
        <f>C6+C28+C33</f>
        <v>17.2</v>
      </c>
      <c r="D5" s="341">
        <f>D6+D28+D33</f>
        <v>67.6</v>
      </c>
      <c r="E5" s="341">
        <f>E6+E28+E33</f>
        <v>50.4</v>
      </c>
      <c r="F5" s="338"/>
    </row>
    <row r="6" ht="20.25" customHeight="1" spans="1:6">
      <c r="A6" s="342" t="s">
        <v>71</v>
      </c>
      <c r="B6" s="343"/>
      <c r="C6" s="344">
        <f>SUM(C7,C14,C17,C21,C25)</f>
        <v>17.2</v>
      </c>
      <c r="D6" s="344">
        <f>SUM(D7,D14,D17,D21,D25)</f>
        <v>67.6</v>
      </c>
      <c r="E6" s="344">
        <f>SUM(E7,E14,E17,E21,E25)</f>
        <v>50.4</v>
      </c>
      <c r="F6" s="39"/>
    </row>
    <row r="7" ht="20.25" customHeight="1" spans="1:6">
      <c r="A7" s="345" t="s">
        <v>72</v>
      </c>
      <c r="B7" s="346"/>
      <c r="C7" s="344">
        <f>SUM(C8:C13)</f>
        <v>0</v>
      </c>
      <c r="D7" s="344">
        <f>SUM(D8:D13)</f>
        <v>0</v>
      </c>
      <c r="E7" s="344">
        <f>SUM(E8:E13)</f>
        <v>0</v>
      </c>
      <c r="F7" s="39"/>
    </row>
    <row r="8" ht="20.25" hidden="1" customHeight="1" spans="1:6">
      <c r="A8" s="347" t="s">
        <v>73</v>
      </c>
      <c r="B8" s="348"/>
      <c r="C8" s="349"/>
      <c r="D8" s="349"/>
      <c r="E8" s="344">
        <f>D8-C8</f>
        <v>0</v>
      </c>
      <c r="F8" s="39"/>
    </row>
    <row r="9" ht="20.25" hidden="1" customHeight="1" spans="1:6">
      <c r="A9" s="347" t="s">
        <v>74</v>
      </c>
      <c r="B9" s="348"/>
      <c r="C9" s="349"/>
      <c r="D9" s="349"/>
      <c r="E9" s="344">
        <f t="shared" ref="E9:E37" si="0">D9-C9</f>
        <v>0</v>
      </c>
      <c r="F9" s="39"/>
    </row>
    <row r="10" ht="20.25" hidden="1" customHeight="1" spans="1:6">
      <c r="A10" s="347" t="s">
        <v>75</v>
      </c>
      <c r="B10" s="348"/>
      <c r="C10" s="349"/>
      <c r="D10" s="349"/>
      <c r="E10" s="344">
        <f t="shared" si="0"/>
        <v>0</v>
      </c>
      <c r="F10" s="39"/>
    </row>
    <row r="11" ht="20.25" hidden="1" customHeight="1" spans="1:6">
      <c r="A11" s="347" t="s">
        <v>76</v>
      </c>
      <c r="B11" s="348"/>
      <c r="C11" s="349"/>
      <c r="D11" s="349"/>
      <c r="E11" s="344">
        <f t="shared" si="0"/>
        <v>0</v>
      </c>
      <c r="F11" s="39"/>
    </row>
    <row r="12" ht="20.25" hidden="1" customHeight="1" spans="1:6">
      <c r="A12" s="347" t="s">
        <v>77</v>
      </c>
      <c r="B12" s="348"/>
      <c r="C12" s="349"/>
      <c r="D12" s="349"/>
      <c r="E12" s="344">
        <f t="shared" si="0"/>
        <v>0</v>
      </c>
      <c r="F12" s="39"/>
    </row>
    <row r="13" ht="20.25" hidden="1" customHeight="1" spans="1:6">
      <c r="A13" s="347" t="s">
        <v>78</v>
      </c>
      <c r="B13" s="348"/>
      <c r="C13" s="349"/>
      <c r="D13" s="349"/>
      <c r="E13" s="344">
        <f t="shared" si="0"/>
        <v>0</v>
      </c>
      <c r="F13" s="39"/>
    </row>
    <row r="14" ht="20.25" customHeight="1" spans="1:6">
      <c r="A14" s="347" t="s">
        <v>79</v>
      </c>
      <c r="B14" s="348"/>
      <c r="C14" s="344">
        <f>SUM(C15:C16)</f>
        <v>0</v>
      </c>
      <c r="D14" s="344">
        <f>SUM(D15:D16)</f>
        <v>0</v>
      </c>
      <c r="E14" s="344">
        <f t="shared" si="0"/>
        <v>0</v>
      </c>
      <c r="F14" s="39"/>
    </row>
    <row r="15" ht="20.25" hidden="1" customHeight="1" spans="1:6">
      <c r="A15" s="347" t="s">
        <v>73</v>
      </c>
      <c r="B15" s="348"/>
      <c r="C15" s="349"/>
      <c r="D15" s="349"/>
      <c r="E15" s="344">
        <f t="shared" si="0"/>
        <v>0</v>
      </c>
      <c r="F15" s="39"/>
    </row>
    <row r="16" ht="20.25" hidden="1" customHeight="1" spans="1:6">
      <c r="A16" s="347" t="s">
        <v>74</v>
      </c>
      <c r="B16" s="348"/>
      <c r="C16" s="349"/>
      <c r="D16" s="349"/>
      <c r="E16" s="344">
        <f t="shared" si="0"/>
        <v>0</v>
      </c>
      <c r="F16" s="39"/>
    </row>
    <row r="17" ht="20.25" customHeight="1" spans="1:6">
      <c r="A17" s="347" t="s">
        <v>80</v>
      </c>
      <c r="B17" s="348"/>
      <c r="C17" s="344">
        <f>SUM(C18:C20)</f>
        <v>0</v>
      </c>
      <c r="D17" s="344">
        <f>SUM(D18:D20)</f>
        <v>0</v>
      </c>
      <c r="E17" s="344">
        <f t="shared" si="0"/>
        <v>0</v>
      </c>
      <c r="F17" s="39"/>
    </row>
    <row r="18" ht="20.25" customHeight="1" spans="1:6">
      <c r="A18" s="347" t="s">
        <v>73</v>
      </c>
      <c r="B18" s="348"/>
      <c r="C18" s="349"/>
      <c r="D18" s="349"/>
      <c r="E18" s="344">
        <f t="shared" si="0"/>
        <v>0</v>
      </c>
      <c r="F18" s="39"/>
    </row>
    <row r="19" ht="20.25" customHeight="1" spans="1:6">
      <c r="A19" s="347" t="s">
        <v>74</v>
      </c>
      <c r="B19" s="348"/>
      <c r="C19" s="349"/>
      <c r="D19" s="349"/>
      <c r="E19" s="344">
        <f t="shared" si="0"/>
        <v>0</v>
      </c>
      <c r="F19" s="39"/>
    </row>
    <row r="20" ht="20.25" customHeight="1" spans="1:6">
      <c r="A20" s="347" t="s">
        <v>75</v>
      </c>
      <c r="B20" s="348"/>
      <c r="C20" s="349"/>
      <c r="D20" s="349"/>
      <c r="E20" s="344">
        <f t="shared" si="0"/>
        <v>0</v>
      </c>
      <c r="F20" s="39"/>
    </row>
    <row r="21" ht="20.25" customHeight="1" spans="1:6">
      <c r="A21" s="347" t="s">
        <v>81</v>
      </c>
      <c r="B21" s="348"/>
      <c r="C21" s="344">
        <f>SUM(C22:C24)</f>
        <v>17.2</v>
      </c>
      <c r="D21" s="344">
        <f>SUM(D22:D24)</f>
        <v>67.6</v>
      </c>
      <c r="E21" s="344">
        <f t="shared" si="0"/>
        <v>50.4</v>
      </c>
      <c r="F21" s="39"/>
    </row>
    <row r="22" ht="20.25" customHeight="1" spans="1:6">
      <c r="A22" s="347" t="s">
        <v>82</v>
      </c>
      <c r="B22" s="348"/>
      <c r="C22" s="349">
        <v>17.2</v>
      </c>
      <c r="D22" s="349">
        <v>67.6</v>
      </c>
      <c r="E22" s="344">
        <f t="shared" si="0"/>
        <v>50.4</v>
      </c>
      <c r="F22" s="39"/>
    </row>
    <row r="23" ht="20.25" customHeight="1" spans="1:6">
      <c r="A23" s="347" t="s">
        <v>74</v>
      </c>
      <c r="B23" s="348"/>
      <c r="C23" s="349"/>
      <c r="D23" s="349"/>
      <c r="E23" s="344">
        <f t="shared" si="0"/>
        <v>0</v>
      </c>
      <c r="F23" s="39"/>
    </row>
    <row r="24" ht="20.25" customHeight="1" spans="1:6">
      <c r="A24" s="347" t="s">
        <v>75</v>
      </c>
      <c r="B24" s="348"/>
      <c r="C24" s="349"/>
      <c r="D24" s="349"/>
      <c r="E24" s="344">
        <f t="shared" si="0"/>
        <v>0</v>
      </c>
      <c r="F24" s="39"/>
    </row>
    <row r="25" ht="20.25" customHeight="1" spans="1:6">
      <c r="A25" s="347" t="s">
        <v>83</v>
      </c>
      <c r="B25" s="348"/>
      <c r="C25" s="344">
        <f>SUM(C26:C27)</f>
        <v>0</v>
      </c>
      <c r="D25" s="344">
        <f>SUM(D26:D27)</f>
        <v>0</v>
      </c>
      <c r="E25" s="344">
        <f t="shared" si="0"/>
        <v>0</v>
      </c>
      <c r="F25" s="39"/>
    </row>
    <row r="26" ht="20.25" hidden="1" customHeight="1" spans="1:6">
      <c r="A26" s="347" t="s">
        <v>73</v>
      </c>
      <c r="B26" s="348"/>
      <c r="C26" s="349"/>
      <c r="D26" s="349"/>
      <c r="E26" s="344">
        <f t="shared" si="0"/>
        <v>0</v>
      </c>
      <c r="F26" s="39"/>
    </row>
    <row r="27" ht="20.25" hidden="1" customHeight="1" spans="1:6">
      <c r="A27" s="347" t="s">
        <v>74</v>
      </c>
      <c r="B27" s="348"/>
      <c r="C27" s="349"/>
      <c r="D27" s="349"/>
      <c r="E27" s="344">
        <f t="shared" si="0"/>
        <v>0</v>
      </c>
      <c r="F27" s="39"/>
    </row>
    <row r="28" ht="20.25" hidden="1" customHeight="1" spans="1:6">
      <c r="A28" s="347" t="s">
        <v>84</v>
      </c>
      <c r="B28" s="348"/>
      <c r="C28" s="344">
        <f>SUM(C29:C32)</f>
        <v>0</v>
      </c>
      <c r="D28" s="344">
        <f>SUM(D29:D32)</f>
        <v>0</v>
      </c>
      <c r="E28" s="344">
        <f t="shared" si="0"/>
        <v>0</v>
      </c>
      <c r="F28" s="39"/>
    </row>
    <row r="29" ht="20.25" hidden="1" customHeight="1" spans="1:6">
      <c r="A29" s="347" t="s">
        <v>73</v>
      </c>
      <c r="B29" s="348"/>
      <c r="C29" s="349"/>
      <c r="D29" s="349"/>
      <c r="E29" s="344">
        <f t="shared" si="0"/>
        <v>0</v>
      </c>
      <c r="F29" s="39"/>
    </row>
    <row r="30" ht="20.25" hidden="1" customHeight="1" spans="1:6">
      <c r="A30" s="347" t="s">
        <v>74</v>
      </c>
      <c r="B30" s="348"/>
      <c r="C30" s="349"/>
      <c r="D30" s="349"/>
      <c r="E30" s="344">
        <f t="shared" si="0"/>
        <v>0</v>
      </c>
      <c r="F30" s="39"/>
    </row>
    <row r="31" ht="20.25" hidden="1" customHeight="1" spans="1:6">
      <c r="A31" s="347" t="s">
        <v>75</v>
      </c>
      <c r="B31" s="348"/>
      <c r="C31" s="349"/>
      <c r="D31" s="349"/>
      <c r="E31" s="344">
        <f t="shared" si="0"/>
        <v>0</v>
      </c>
      <c r="F31" s="39"/>
    </row>
    <row r="32" ht="20.25" hidden="1" customHeight="1" spans="1:6">
      <c r="A32" s="347" t="s">
        <v>76</v>
      </c>
      <c r="B32" s="348"/>
      <c r="C32" s="349"/>
      <c r="D32" s="349"/>
      <c r="E32" s="344">
        <f t="shared" si="0"/>
        <v>0</v>
      </c>
      <c r="F32" s="39"/>
    </row>
    <row r="33" ht="20.25" hidden="1" customHeight="1" spans="1:6">
      <c r="A33" s="347" t="s">
        <v>85</v>
      </c>
      <c r="B33" s="348"/>
      <c r="C33" s="344">
        <f>SUM(C34:C37)</f>
        <v>0</v>
      </c>
      <c r="D33" s="344">
        <f>SUM(D34:D37)</f>
        <v>0</v>
      </c>
      <c r="E33" s="344">
        <f t="shared" si="0"/>
        <v>0</v>
      </c>
      <c r="F33" s="39"/>
    </row>
    <row r="34" ht="20.25" hidden="1" customHeight="1" spans="1:6">
      <c r="A34" s="347" t="s">
        <v>73</v>
      </c>
      <c r="B34" s="348"/>
      <c r="C34" s="349"/>
      <c r="D34" s="349"/>
      <c r="E34" s="344">
        <f t="shared" si="0"/>
        <v>0</v>
      </c>
      <c r="F34" s="39"/>
    </row>
    <row r="35" ht="20.25" hidden="1" customHeight="1" spans="1:6">
      <c r="A35" s="347" t="s">
        <v>74</v>
      </c>
      <c r="B35" s="348"/>
      <c r="C35" s="349"/>
      <c r="D35" s="349"/>
      <c r="E35" s="344">
        <f t="shared" si="0"/>
        <v>0</v>
      </c>
      <c r="F35" s="39"/>
    </row>
    <row r="36" ht="20.25" hidden="1" customHeight="1" spans="1:6">
      <c r="A36" s="347" t="s">
        <v>75</v>
      </c>
      <c r="B36" s="348"/>
      <c r="C36" s="349"/>
      <c r="D36" s="349"/>
      <c r="E36" s="344">
        <f t="shared" si="0"/>
        <v>0</v>
      </c>
      <c r="F36" s="39"/>
    </row>
    <row r="37" ht="20.25" hidden="1" customHeight="1" spans="1:6">
      <c r="A37" s="347" t="s">
        <v>76</v>
      </c>
      <c r="B37" s="348"/>
      <c r="C37" s="349"/>
      <c r="D37" s="349"/>
      <c r="E37" s="344">
        <f t="shared" si="0"/>
        <v>0</v>
      </c>
      <c r="F37" s="39"/>
    </row>
  </sheetData>
  <mergeCells count="36">
    <mergeCell ref="A1:F1"/>
    <mergeCell ref="A3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</mergeCells>
  <printOptions horizontalCentered="1"/>
  <pageMargins left="0.275590551181102" right="0.196850393700787" top="0.511811023622047" bottom="0.748031496062992" header="0.275590551181102" footer="0.196850393700787"/>
  <pageSetup paperSize="9" scale="95" orientation="landscape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D5" sqref="C5:D5"/>
    </sheetView>
  </sheetViews>
  <sheetFormatPr defaultColWidth="9" defaultRowHeight="14.25" outlineLevelCol="5"/>
  <cols>
    <col min="1" max="1" width="10.375" customWidth="1"/>
    <col min="2" max="2" width="34.5" customWidth="1"/>
    <col min="3" max="3" width="15.875" customWidth="1"/>
    <col min="4" max="4" width="18.625" customWidth="1"/>
    <col min="5" max="5" width="14.125" customWidth="1"/>
    <col min="6" max="6" width="25.125" customWidth="1"/>
  </cols>
  <sheetData>
    <row r="1" ht="30" customHeight="1" spans="1:6">
      <c r="A1" s="316" t="s">
        <v>86</v>
      </c>
      <c r="B1" s="316"/>
      <c r="C1" s="316"/>
      <c r="D1" s="316"/>
      <c r="E1" s="316"/>
      <c r="F1" s="316"/>
    </row>
    <row r="2" ht="21.75" customHeight="1" spans="1:6">
      <c r="A2" s="317" t="str">
        <f>人员!A2</f>
        <v>填报单位：</v>
      </c>
      <c r="B2" s="317" t="str">
        <f>封面!B5</f>
        <v>九江市柴桑区供销合作社联合社</v>
      </c>
      <c r="C2" s="318"/>
      <c r="D2" s="318"/>
      <c r="E2" s="318"/>
      <c r="F2" s="319" t="s">
        <v>66</v>
      </c>
    </row>
    <row r="3" ht="43.5" customHeight="1" spans="1:6">
      <c r="A3" s="320" t="s">
        <v>10</v>
      </c>
      <c r="B3" s="321"/>
      <c r="C3" s="322" t="s">
        <v>87</v>
      </c>
      <c r="D3" s="322" t="s">
        <v>88</v>
      </c>
      <c r="E3" s="323" t="s">
        <v>12</v>
      </c>
      <c r="F3" s="322" t="s">
        <v>13</v>
      </c>
    </row>
    <row r="4" ht="43.5" customHeight="1" spans="1:6">
      <c r="A4" s="320" t="s">
        <v>89</v>
      </c>
      <c r="B4" s="321"/>
      <c r="C4" s="324">
        <f>C5+C8+C9+C10+C11</f>
        <v>357.08</v>
      </c>
      <c r="D4" s="325">
        <f>支出明细表!H6</f>
        <v>334.6467272</v>
      </c>
      <c r="E4" s="324">
        <f>D4-C4</f>
        <v>-22.4332728</v>
      </c>
      <c r="F4" s="326"/>
    </row>
    <row r="5" ht="43.5" customHeight="1" spans="1:6">
      <c r="A5" s="327" t="s">
        <v>90</v>
      </c>
      <c r="B5" s="327"/>
      <c r="C5" s="325">
        <f>SUM(C6:C7)</f>
        <v>357.08</v>
      </c>
      <c r="D5" s="325">
        <f>SUM(D6:D7)</f>
        <v>331.6467272</v>
      </c>
      <c r="E5" s="324">
        <f t="shared" ref="E5:E11" si="0">D5-C5</f>
        <v>-25.4332728</v>
      </c>
      <c r="F5" s="326"/>
    </row>
    <row r="6" ht="43.5" customHeight="1" spans="1:6">
      <c r="A6" s="328" t="s">
        <v>91</v>
      </c>
      <c r="B6" s="328"/>
      <c r="C6" s="326">
        <v>303.06</v>
      </c>
      <c r="D6" s="325">
        <f>经费安排!D13</f>
        <v>280.9467272</v>
      </c>
      <c r="E6" s="324">
        <f t="shared" si="0"/>
        <v>-22.1132728</v>
      </c>
      <c r="F6" s="326"/>
    </row>
    <row r="7" ht="43.5" customHeight="1" spans="1:6">
      <c r="A7" s="329" t="s">
        <v>92</v>
      </c>
      <c r="B7" s="329"/>
      <c r="C7" s="326">
        <v>54.02</v>
      </c>
      <c r="D7" s="325">
        <f>经费安排!E13</f>
        <v>50.7</v>
      </c>
      <c r="E7" s="324">
        <f t="shared" si="0"/>
        <v>-3.32</v>
      </c>
      <c r="F7" s="326"/>
    </row>
    <row r="8" ht="43.5" customHeight="1" spans="1:6">
      <c r="A8" s="330" t="s">
        <v>93</v>
      </c>
      <c r="B8" s="330"/>
      <c r="C8" s="326"/>
      <c r="D8" s="325">
        <f>经费安排!F13</f>
        <v>0</v>
      </c>
      <c r="E8" s="324">
        <f t="shared" si="0"/>
        <v>0</v>
      </c>
      <c r="F8" s="326"/>
    </row>
    <row r="9" ht="43.5" customHeight="1" spans="1:6">
      <c r="A9" s="331" t="s">
        <v>94</v>
      </c>
      <c r="B9" s="331"/>
      <c r="C9" s="326"/>
      <c r="D9" s="325">
        <f>支出明细表!L6</f>
        <v>0</v>
      </c>
      <c r="E9" s="324">
        <f t="shared" si="0"/>
        <v>0</v>
      </c>
      <c r="F9" s="326"/>
    </row>
    <row r="10" ht="43.5" customHeight="1" spans="1:6">
      <c r="A10" s="330" t="s">
        <v>95</v>
      </c>
      <c r="B10" s="330"/>
      <c r="C10" s="326"/>
      <c r="D10" s="325">
        <f>支出明细表!M6</f>
        <v>0</v>
      </c>
      <c r="E10" s="324">
        <f t="shared" si="0"/>
        <v>0</v>
      </c>
      <c r="F10" s="326"/>
    </row>
    <row r="11" ht="43.5" customHeight="1" spans="1:6">
      <c r="A11" s="331" t="s">
        <v>96</v>
      </c>
      <c r="B11" s="330"/>
      <c r="C11" s="326"/>
      <c r="D11" s="325">
        <f>支出明细表!N6</f>
        <v>0</v>
      </c>
      <c r="E11" s="324">
        <f t="shared" si="0"/>
        <v>0</v>
      </c>
      <c r="F11" s="326"/>
    </row>
  </sheetData>
  <sheetProtection selectLockedCells="1"/>
  <mergeCells count="3">
    <mergeCell ref="A1:F1"/>
    <mergeCell ref="A3:B3"/>
    <mergeCell ref="A4:B4"/>
  </mergeCells>
  <pageMargins left="0.708661417322835" right="0.708661417322835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opLeftCell="A25" workbookViewId="0">
      <selection activeCell="G44" sqref="G44"/>
    </sheetView>
  </sheetViews>
  <sheetFormatPr defaultColWidth="9" defaultRowHeight="14.25" outlineLevelCol="6"/>
  <cols>
    <col min="1" max="1" width="10.375" style="252" customWidth="1"/>
    <col min="2" max="2" width="24.375" style="252" customWidth="1"/>
    <col min="3" max="3" width="19.875" customWidth="1"/>
    <col min="4" max="4" width="9.75" customWidth="1"/>
    <col min="5" max="5" width="11.625" customWidth="1"/>
    <col min="6" max="6" width="17.375" hidden="1" customWidth="1"/>
    <col min="7" max="7" width="46.125" customWidth="1"/>
  </cols>
  <sheetData>
    <row r="1" ht="33" customHeight="1" spans="1:7">
      <c r="A1" s="253" t="s">
        <v>97</v>
      </c>
      <c r="B1" s="253"/>
      <c r="C1" s="253"/>
      <c r="D1" s="253"/>
      <c r="E1" s="253"/>
      <c r="F1" s="253"/>
      <c r="G1" s="253"/>
    </row>
    <row r="2" ht="26.25" customHeight="1" spans="1:7">
      <c r="A2" s="282" t="str">
        <f>人员!A2</f>
        <v>填报单位：</v>
      </c>
      <c r="B2" s="55" t="str">
        <f>封面!B5</f>
        <v>九江市柴桑区供销合作社联合社</v>
      </c>
      <c r="C2" s="253"/>
      <c r="D2" s="253"/>
      <c r="E2" s="283"/>
      <c r="F2" s="284"/>
      <c r="G2" s="285" t="s">
        <v>66</v>
      </c>
    </row>
    <row r="3" s="252" customFormat="1" ht="21.75" customHeight="1" spans="1:7">
      <c r="A3" s="286" t="s">
        <v>98</v>
      </c>
      <c r="B3" s="287"/>
      <c r="C3" s="256" t="s">
        <v>99</v>
      </c>
      <c r="D3" s="255"/>
      <c r="E3" s="255"/>
      <c r="F3" s="265" t="s">
        <v>100</v>
      </c>
      <c r="G3" s="255" t="s">
        <v>13</v>
      </c>
    </row>
    <row r="4" ht="27" customHeight="1" spans="1:7">
      <c r="A4" s="288"/>
      <c r="B4" s="289"/>
      <c r="C4" s="257" t="s">
        <v>101</v>
      </c>
      <c r="D4" s="258" t="s">
        <v>102</v>
      </c>
      <c r="E4" s="258" t="s">
        <v>103</v>
      </c>
      <c r="F4" s="266"/>
      <c r="G4" s="255"/>
    </row>
    <row r="5" ht="22.5" customHeight="1" spans="1:7">
      <c r="A5" s="290" t="s">
        <v>104</v>
      </c>
      <c r="B5" s="291"/>
      <c r="C5" s="292">
        <f>SUM(C6:C7)</f>
        <v>46</v>
      </c>
      <c r="D5" s="293"/>
      <c r="E5" s="293"/>
      <c r="F5" s="293"/>
      <c r="G5" s="294"/>
    </row>
    <row r="6" ht="22.5" customHeight="1" spans="1:7">
      <c r="A6" s="290" t="s">
        <v>105</v>
      </c>
      <c r="B6" s="295"/>
      <c r="C6" s="296">
        <v>13</v>
      </c>
      <c r="D6" s="293"/>
      <c r="E6" s="293"/>
      <c r="F6" s="293"/>
      <c r="G6" s="294"/>
    </row>
    <row r="7" ht="22.5" customHeight="1" spans="1:7">
      <c r="A7" s="290" t="s">
        <v>106</v>
      </c>
      <c r="B7" s="295"/>
      <c r="C7" s="296">
        <v>33</v>
      </c>
      <c r="D7" s="293"/>
      <c r="E7" s="293"/>
      <c r="F7" s="293"/>
      <c r="G7" s="294"/>
    </row>
    <row r="8" ht="22.5" customHeight="1" spans="1:7">
      <c r="A8" s="290" t="s">
        <v>107</v>
      </c>
      <c r="B8" s="291"/>
      <c r="C8" s="292">
        <f>SUM(C9:C11)</f>
        <v>104.6568</v>
      </c>
      <c r="D8" s="293"/>
      <c r="E8" s="293"/>
      <c r="F8" s="293"/>
      <c r="G8" s="294"/>
    </row>
    <row r="9" ht="22.5" customHeight="1" spans="1:7">
      <c r="A9" s="290" t="s">
        <v>108</v>
      </c>
      <c r="B9" s="295"/>
      <c r="C9" s="297">
        <f>财政统发在职人员工资!D5*12/10000</f>
        <v>58.7568</v>
      </c>
      <c r="D9" s="293"/>
      <c r="E9" s="293"/>
      <c r="F9" s="293"/>
      <c r="G9" s="294"/>
    </row>
    <row r="10" ht="22.5" customHeight="1" spans="1:7">
      <c r="A10" s="290" t="s">
        <v>109</v>
      </c>
      <c r="B10" s="295"/>
      <c r="C10" s="297">
        <f>财政统发在职人员工资!G5*12/10000</f>
        <v>37.02</v>
      </c>
      <c r="D10" s="293"/>
      <c r="E10" s="293"/>
      <c r="F10" s="293"/>
      <c r="G10" s="294"/>
    </row>
    <row r="11" ht="22.5" customHeight="1" spans="1:7">
      <c r="A11" s="290" t="s">
        <v>110</v>
      </c>
      <c r="B11" s="295"/>
      <c r="C11" s="297">
        <f>财政统发在职人员工资!I5*12/10000</f>
        <v>8.88</v>
      </c>
      <c r="D11" s="293"/>
      <c r="E11" s="293"/>
      <c r="F11" s="293"/>
      <c r="G11" s="294"/>
    </row>
    <row r="12" ht="22.5" customHeight="1" spans="1:7">
      <c r="A12" s="290" t="s">
        <v>111</v>
      </c>
      <c r="B12" s="291"/>
      <c r="C12" s="296">
        <v>1.5</v>
      </c>
      <c r="D12" s="293"/>
      <c r="E12" s="293"/>
      <c r="F12" s="293"/>
      <c r="G12" s="294"/>
    </row>
    <row r="13" ht="22.5" customHeight="1" spans="1:7">
      <c r="A13" s="290" t="s">
        <v>112</v>
      </c>
      <c r="B13" s="291"/>
      <c r="C13" s="292">
        <f>SUM(C14,C40)</f>
        <v>331.6467272</v>
      </c>
      <c r="D13" s="292">
        <f>SUM(D14,D40)</f>
        <v>280.9467272</v>
      </c>
      <c r="E13" s="292">
        <f>SUM(E14,E40)</f>
        <v>50.7</v>
      </c>
      <c r="F13" s="292">
        <f>SUM(F14,F40)</f>
        <v>0</v>
      </c>
      <c r="G13" s="298"/>
    </row>
    <row r="14" ht="22.5" customHeight="1" spans="1:7">
      <c r="A14" s="290" t="s">
        <v>113</v>
      </c>
      <c r="B14" s="291"/>
      <c r="C14" s="292">
        <f>SUM(C15,C24,C33)</f>
        <v>279.6467272</v>
      </c>
      <c r="D14" s="292">
        <f>SUM(D15,D24,D33)</f>
        <v>228.9467272</v>
      </c>
      <c r="E14" s="292">
        <f>SUM(E15,E24,E33)</f>
        <v>50.7</v>
      </c>
      <c r="F14" s="292">
        <f>SUM(F15,F24,F33)</f>
        <v>0</v>
      </c>
      <c r="G14" s="298"/>
    </row>
    <row r="15" ht="22.5" customHeight="1" spans="1:7">
      <c r="A15" s="290" t="s">
        <v>114</v>
      </c>
      <c r="B15" s="299"/>
      <c r="C15" s="292">
        <f>SUM(D15:F15)</f>
        <v>147.2678572</v>
      </c>
      <c r="D15" s="292">
        <f>SUM(D16:D23)</f>
        <v>147.2678572</v>
      </c>
      <c r="E15" s="292">
        <f>SUM(E16:E23)</f>
        <v>0</v>
      </c>
      <c r="F15" s="292">
        <f>SUM(F16:F23)</f>
        <v>0</v>
      </c>
      <c r="G15" s="298"/>
    </row>
    <row r="16" ht="22.5" customHeight="1" spans="1:7">
      <c r="A16" s="290" t="s">
        <v>115</v>
      </c>
      <c r="B16" s="295"/>
      <c r="C16" s="292">
        <f>D16</f>
        <v>95.7768</v>
      </c>
      <c r="D16" s="300">
        <f>C9+C10</f>
        <v>95.7768</v>
      </c>
      <c r="E16" s="301"/>
      <c r="F16" s="301"/>
      <c r="G16" s="298"/>
    </row>
    <row r="17" ht="22.5" customHeight="1" spans="1:7">
      <c r="A17" s="290" t="s">
        <v>116</v>
      </c>
      <c r="B17" s="302"/>
      <c r="C17" s="292">
        <f t="shared" ref="C17:C23" si="0">SUM(D17:F17)</f>
        <v>35.1014412</v>
      </c>
      <c r="D17" s="303">
        <f>财政统发在职人员工资!J5*12/10000+'财政非统发在职人员工资 '!Q5*12/10000+10.73</f>
        <v>35.1014412</v>
      </c>
      <c r="E17" s="301"/>
      <c r="F17" s="301"/>
      <c r="G17" s="304" t="s">
        <v>117</v>
      </c>
    </row>
    <row r="18" ht="22.5" customHeight="1" spans="1:7">
      <c r="A18" s="290" t="s">
        <v>118</v>
      </c>
      <c r="B18" s="302"/>
      <c r="C18" s="292">
        <f t="shared" si="0"/>
        <v>0</v>
      </c>
      <c r="D18" s="301"/>
      <c r="E18" s="305"/>
      <c r="F18" s="306"/>
      <c r="G18" s="304"/>
    </row>
    <row r="19" ht="22.5" customHeight="1" spans="1:7">
      <c r="A19" s="290" t="s">
        <v>119</v>
      </c>
      <c r="B19" s="302"/>
      <c r="C19" s="292">
        <f t="shared" si="0"/>
        <v>11.493216</v>
      </c>
      <c r="D19" s="303">
        <f>财政统发在职人员工资!P5*12/10000+'财政非统发在职人员工资 '!W5*12/10000</f>
        <v>11.493216</v>
      </c>
      <c r="E19" s="305"/>
      <c r="F19" s="306"/>
      <c r="G19" s="298"/>
    </row>
    <row r="20" ht="22.5" customHeight="1" spans="1:7">
      <c r="A20" s="290" t="s">
        <v>120</v>
      </c>
      <c r="B20" s="302"/>
      <c r="C20" s="292">
        <f t="shared" si="0"/>
        <v>4.8964</v>
      </c>
      <c r="D20" s="303">
        <f>财政统发在职人员工资!D5/10000+'财政非统发在职人员工资 '!D5/10000</f>
        <v>4.8964</v>
      </c>
      <c r="E20" s="305"/>
      <c r="F20" s="306"/>
      <c r="G20" s="298"/>
    </row>
    <row r="21" ht="22.5" customHeight="1" spans="1:7">
      <c r="A21" s="290" t="s">
        <v>121</v>
      </c>
      <c r="B21" s="302"/>
      <c r="C21" s="292">
        <f t="shared" si="0"/>
        <v>0</v>
      </c>
      <c r="D21" s="297">
        <f>乡镇津贴!H5/10000</f>
        <v>0</v>
      </c>
      <c r="E21" s="297">
        <f>乡镇津贴!I5/10000</f>
        <v>0</v>
      </c>
      <c r="F21" s="306"/>
      <c r="G21" s="298"/>
    </row>
    <row r="22" ht="22.5" customHeight="1" spans="1:7">
      <c r="A22" s="290" t="s">
        <v>122</v>
      </c>
      <c r="B22" s="302"/>
      <c r="C22" s="292">
        <f t="shared" si="0"/>
        <v>0</v>
      </c>
      <c r="D22" s="305">
        <f>'财政非统发在职人员工资 '!C5*12/10000</f>
        <v>0</v>
      </c>
      <c r="E22" s="305"/>
      <c r="F22" s="306"/>
      <c r="G22" s="298"/>
    </row>
    <row r="23" ht="22.5" customHeight="1" spans="1:7">
      <c r="A23" s="290" t="s">
        <v>123</v>
      </c>
      <c r="B23" s="302"/>
      <c r="C23" s="292">
        <f t="shared" si="0"/>
        <v>0</v>
      </c>
      <c r="D23" s="305"/>
      <c r="E23" s="305"/>
      <c r="F23" s="306"/>
      <c r="G23" s="298"/>
    </row>
    <row r="24" ht="22.5" customHeight="1" spans="1:7">
      <c r="A24" s="290" t="s">
        <v>124</v>
      </c>
      <c r="B24" s="307"/>
      <c r="C24" s="292">
        <f>SUM(C25:C32)</f>
        <v>29.38</v>
      </c>
      <c r="D24" s="292">
        <f>SUM(D25:D32)</f>
        <v>29.38</v>
      </c>
      <c r="E24" s="292">
        <f>SUM(E25:E32)</f>
        <v>0</v>
      </c>
      <c r="F24" s="292">
        <f>SUM(F25:F32)</f>
        <v>0</v>
      </c>
      <c r="G24" s="298"/>
    </row>
    <row r="25" ht="22.5" customHeight="1" spans="1:7">
      <c r="A25" s="290" t="s">
        <v>125</v>
      </c>
      <c r="B25" s="295"/>
      <c r="C25" s="292">
        <f>C6*C12</f>
        <v>19.5</v>
      </c>
      <c r="D25" s="305">
        <f>C6*C12</f>
        <v>19.5</v>
      </c>
      <c r="E25" s="305"/>
      <c r="F25" s="306"/>
      <c r="G25" s="298"/>
    </row>
    <row r="26" ht="22.5" customHeight="1" spans="1:7">
      <c r="A26" s="290" t="s">
        <v>126</v>
      </c>
      <c r="B26" s="302"/>
      <c r="C26" s="292">
        <f>SUM(D26:F26)</f>
        <v>0</v>
      </c>
      <c r="D26" s="305"/>
      <c r="E26" s="305"/>
      <c r="F26" s="306"/>
      <c r="G26" s="304" t="s">
        <v>127</v>
      </c>
    </row>
    <row r="27" ht="22.5" customHeight="1" spans="1:7">
      <c r="A27" s="290" t="s">
        <v>128</v>
      </c>
      <c r="B27" s="302"/>
      <c r="C27" s="292">
        <f t="shared" ref="C27:C32" si="1">SUM(D27:F27)</f>
        <v>0</v>
      </c>
      <c r="D27" s="305"/>
      <c r="E27" s="305"/>
      <c r="F27" s="306"/>
      <c r="G27" s="304" t="s">
        <v>129</v>
      </c>
    </row>
    <row r="28" ht="22.5" customHeight="1" spans="1:7">
      <c r="A28" s="290" t="s">
        <v>130</v>
      </c>
      <c r="B28" s="302"/>
      <c r="C28" s="292">
        <f t="shared" si="1"/>
        <v>0</v>
      </c>
      <c r="D28" s="305"/>
      <c r="E28" s="305"/>
      <c r="F28" s="306"/>
      <c r="G28" s="304" t="s">
        <v>131</v>
      </c>
    </row>
    <row r="29" ht="22.5" customHeight="1" spans="1:7">
      <c r="A29" s="290" t="s">
        <v>132</v>
      </c>
      <c r="B29" s="302"/>
      <c r="C29" s="292">
        <f t="shared" si="1"/>
        <v>0</v>
      </c>
      <c r="D29" s="305"/>
      <c r="E29" s="305"/>
      <c r="F29" s="306"/>
      <c r="G29" s="304" t="s">
        <v>133</v>
      </c>
    </row>
    <row r="30" ht="22.5" customHeight="1" spans="1:7">
      <c r="A30" s="290" t="s">
        <v>134</v>
      </c>
      <c r="B30" s="302"/>
      <c r="C30" s="292">
        <f t="shared" si="1"/>
        <v>0</v>
      </c>
      <c r="D30" s="305"/>
      <c r="E30" s="305"/>
      <c r="F30" s="306"/>
      <c r="G30" s="304" t="s">
        <v>135</v>
      </c>
    </row>
    <row r="31" ht="22.5" customHeight="1" spans="1:7">
      <c r="A31" s="290" t="s">
        <v>136</v>
      </c>
      <c r="B31" s="302"/>
      <c r="C31" s="292">
        <f t="shared" si="1"/>
        <v>8.88</v>
      </c>
      <c r="D31" s="303">
        <f>财政统发在职人员工资!I5*12/10000+'财政非统发在职人员工资 '!P5*12/10000</f>
        <v>8.88</v>
      </c>
      <c r="E31" s="305"/>
      <c r="F31" s="306"/>
      <c r="G31" s="304" t="s">
        <v>137</v>
      </c>
    </row>
    <row r="32" ht="22.5" customHeight="1" spans="1:7">
      <c r="A32" s="290" t="s">
        <v>138</v>
      </c>
      <c r="B32" s="302"/>
      <c r="C32" s="292">
        <f t="shared" si="1"/>
        <v>1</v>
      </c>
      <c r="D32" s="305">
        <v>1</v>
      </c>
      <c r="E32" s="305"/>
      <c r="F32" s="306"/>
      <c r="G32" s="304" t="s">
        <v>139</v>
      </c>
    </row>
    <row r="33" ht="22.5" customHeight="1" spans="1:7">
      <c r="A33" s="290" t="s">
        <v>140</v>
      </c>
      <c r="B33" s="307"/>
      <c r="C33" s="292">
        <f>SUM(C34:C39)</f>
        <v>102.99887</v>
      </c>
      <c r="D33" s="292">
        <f>SUM(D34:D39)</f>
        <v>52.29887</v>
      </c>
      <c r="E33" s="292">
        <f>SUM(E34:E39)</f>
        <v>50.7</v>
      </c>
      <c r="F33" s="292">
        <f>SUM(F34:F39)</f>
        <v>0</v>
      </c>
      <c r="G33" s="298"/>
    </row>
    <row r="34" ht="22.5" customHeight="1" spans="1:7">
      <c r="A34" s="290" t="s">
        <v>141</v>
      </c>
      <c r="B34" s="308"/>
      <c r="C34" s="292">
        <f t="shared" ref="C34:C39" si="2">SUM(D34:F34)</f>
        <v>0.9306</v>
      </c>
      <c r="D34" s="297">
        <f>遗属补助!E4/10000*12</f>
        <v>0.9306</v>
      </c>
      <c r="E34" s="305"/>
      <c r="F34" s="306"/>
      <c r="G34" s="304" t="s">
        <v>142</v>
      </c>
    </row>
    <row r="35" ht="22.5" customHeight="1" spans="1:7">
      <c r="A35" s="290" t="s">
        <v>143</v>
      </c>
      <c r="B35" s="309"/>
      <c r="C35" s="292">
        <f t="shared" si="2"/>
        <v>0</v>
      </c>
      <c r="D35" s="303">
        <f>财政安排离退休人员经费!C4*12/10000</f>
        <v>0</v>
      </c>
      <c r="E35" s="310"/>
      <c r="F35" s="310"/>
      <c r="G35" s="304" t="s">
        <v>144</v>
      </c>
    </row>
    <row r="36" ht="22.5" customHeight="1" spans="1:7">
      <c r="A36" s="290" t="s">
        <v>145</v>
      </c>
      <c r="B36" s="309"/>
      <c r="C36" s="292">
        <f t="shared" si="2"/>
        <v>0</v>
      </c>
      <c r="D36" s="310"/>
      <c r="E36" s="305"/>
      <c r="F36" s="306"/>
      <c r="G36" s="298"/>
    </row>
    <row r="37" ht="22.5" customHeight="1" spans="1:7">
      <c r="A37" s="290" t="s">
        <v>146</v>
      </c>
      <c r="B37" s="309"/>
      <c r="C37" s="292">
        <f t="shared" si="2"/>
        <v>66.6628</v>
      </c>
      <c r="D37" s="297">
        <f>(财政统发在职人员工资!D5+财政统发在职人员工资!G5)*2/10000</f>
        <v>15.9628</v>
      </c>
      <c r="E37" s="305">
        <v>50.7</v>
      </c>
      <c r="F37" s="306"/>
      <c r="G37" s="304" t="s">
        <v>147</v>
      </c>
    </row>
    <row r="38" ht="22.5" customHeight="1" spans="1:7">
      <c r="A38" s="290" t="s">
        <v>148</v>
      </c>
      <c r="B38" s="309"/>
      <c r="C38" s="292">
        <f t="shared" si="2"/>
        <v>33.40547</v>
      </c>
      <c r="D38" s="297">
        <f>财政安排离退休人员经费!C10*2/10000</f>
        <v>33.40547</v>
      </c>
      <c r="E38" s="305"/>
      <c r="F38" s="306"/>
      <c r="G38" s="298"/>
    </row>
    <row r="39" ht="22.5" customHeight="1" spans="1:7">
      <c r="A39" s="290" t="s">
        <v>149</v>
      </c>
      <c r="B39" s="309"/>
      <c r="C39" s="292">
        <f t="shared" si="2"/>
        <v>2</v>
      </c>
      <c r="D39" s="305">
        <v>2</v>
      </c>
      <c r="E39" s="305"/>
      <c r="F39" s="306"/>
      <c r="G39" s="298" t="s">
        <v>150</v>
      </c>
    </row>
    <row r="40" ht="22.5" customHeight="1" spans="1:7">
      <c r="A40" s="290" t="s">
        <v>151</v>
      </c>
      <c r="B40" s="291"/>
      <c r="C40" s="292">
        <f>SUM(C41:C47)</f>
        <v>52</v>
      </c>
      <c r="D40" s="292">
        <f>SUM(D41:D47)</f>
        <v>52</v>
      </c>
      <c r="E40" s="292">
        <f>SUM(E41:E47)</f>
        <v>0</v>
      </c>
      <c r="F40" s="292">
        <f>SUM(F41:F47)</f>
        <v>0</v>
      </c>
      <c r="G40" s="298"/>
    </row>
    <row r="41" ht="22.5" customHeight="1" spans="1:7">
      <c r="A41" s="311">
        <v>1</v>
      </c>
      <c r="B41" s="311" t="s">
        <v>152</v>
      </c>
      <c r="C41" s="292">
        <f>SUM(D41:F41)</f>
        <v>22</v>
      </c>
      <c r="D41" s="305">
        <v>22</v>
      </c>
      <c r="E41" s="305"/>
      <c r="F41" s="306"/>
      <c r="G41" s="298"/>
    </row>
    <row r="42" ht="22.5" customHeight="1" spans="1:7">
      <c r="A42" s="311">
        <v>2</v>
      </c>
      <c r="B42" s="311" t="s">
        <v>153</v>
      </c>
      <c r="C42" s="292">
        <v>30</v>
      </c>
      <c r="D42" s="305">
        <v>30</v>
      </c>
      <c r="E42" s="305"/>
      <c r="F42" s="306"/>
      <c r="G42" s="298"/>
    </row>
    <row r="43" ht="22.5" customHeight="1" spans="1:7">
      <c r="A43" s="312"/>
      <c r="B43" s="313"/>
      <c r="C43" s="292">
        <f t="shared" ref="C42:C47" si="3">SUM(D43:F43)</f>
        <v>0</v>
      </c>
      <c r="D43" s="314"/>
      <c r="E43" s="314"/>
      <c r="F43" s="315"/>
      <c r="G43" s="298"/>
    </row>
    <row r="44" ht="22.5" customHeight="1" spans="1:7">
      <c r="A44" s="312"/>
      <c r="B44" s="313"/>
      <c r="C44" s="292">
        <f t="shared" si="3"/>
        <v>0</v>
      </c>
      <c r="D44" s="314"/>
      <c r="E44" s="314"/>
      <c r="F44" s="315"/>
      <c r="G44" s="298"/>
    </row>
    <row r="45" ht="22.5" customHeight="1" spans="1:7">
      <c r="A45" s="312"/>
      <c r="B45" s="313"/>
      <c r="C45" s="292">
        <f t="shared" si="3"/>
        <v>0</v>
      </c>
      <c r="D45" s="314"/>
      <c r="E45" s="314"/>
      <c r="F45" s="315"/>
      <c r="G45" s="298"/>
    </row>
    <row r="46" ht="22.5" customHeight="1" spans="1:7">
      <c r="A46" s="312"/>
      <c r="B46" s="313"/>
      <c r="C46" s="292">
        <f t="shared" si="3"/>
        <v>0</v>
      </c>
      <c r="D46" s="314"/>
      <c r="E46" s="314"/>
      <c r="F46" s="315"/>
      <c r="G46" s="298"/>
    </row>
    <row r="47" ht="22.5" customHeight="1" spans="1:7">
      <c r="A47" s="312"/>
      <c r="B47" s="313"/>
      <c r="C47" s="292">
        <f t="shared" si="3"/>
        <v>0</v>
      </c>
      <c r="D47" s="314"/>
      <c r="E47" s="314"/>
      <c r="F47" s="315"/>
      <c r="G47" s="298"/>
    </row>
  </sheetData>
  <sheetProtection selectLockedCells="1"/>
  <mergeCells count="10">
    <mergeCell ref="A1:G1"/>
    <mergeCell ref="C3:E3"/>
    <mergeCell ref="A43:B43"/>
    <mergeCell ref="A44:B44"/>
    <mergeCell ref="A45:B45"/>
    <mergeCell ref="A46:B46"/>
    <mergeCell ref="A47:B47"/>
    <mergeCell ref="F3:F4"/>
    <mergeCell ref="G3:G4"/>
    <mergeCell ref="A3:B4"/>
  </mergeCells>
  <printOptions horizontalCentered="1"/>
  <pageMargins left="0.47244094488189" right="0.196850393700787" top="0.314583333333333" bottom="0.236111111111111" header="0.275590551181102" footer="0.196850393700787"/>
  <pageSetup paperSize="9" scale="85" orientation="landscape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opLeftCell="A23" workbookViewId="0">
      <selection activeCell="C9" sqref="C9"/>
    </sheetView>
  </sheetViews>
  <sheetFormatPr defaultColWidth="9" defaultRowHeight="14.25" outlineLevelCol="5"/>
  <cols>
    <col min="1" max="1" width="30.875" style="252" customWidth="1"/>
    <col min="2" max="2" width="10.375" customWidth="1"/>
    <col min="3" max="3" width="11.75" customWidth="1"/>
    <col min="4" max="4" width="14.625" customWidth="1"/>
    <col min="5" max="5" width="9.875" customWidth="1"/>
  </cols>
  <sheetData>
    <row r="1" ht="33" customHeight="1" spans="1:6">
      <c r="A1" s="253" t="s">
        <v>154</v>
      </c>
      <c r="B1" s="253"/>
      <c r="C1" s="253"/>
      <c r="D1" s="253"/>
      <c r="E1" s="253"/>
      <c r="F1" s="253"/>
    </row>
    <row r="2" ht="26.25" customHeight="1" spans="1:6">
      <c r="A2" s="238" t="s">
        <v>7</v>
      </c>
      <c r="B2" s="253"/>
      <c r="C2" s="253"/>
      <c r="E2" s="264"/>
      <c r="F2" s="264" t="s">
        <v>66</v>
      </c>
    </row>
    <row r="3" s="252" customFormat="1" ht="21.75" customHeight="1" spans="1:6">
      <c r="A3" s="255" t="s">
        <v>10</v>
      </c>
      <c r="B3" s="255" t="s">
        <v>155</v>
      </c>
      <c r="C3" s="255"/>
      <c r="D3" s="255"/>
      <c r="E3" s="265" t="s">
        <v>100</v>
      </c>
      <c r="F3" s="255" t="s">
        <v>13</v>
      </c>
    </row>
    <row r="4" ht="42" customHeight="1" spans="1:6">
      <c r="A4" s="255"/>
      <c r="B4" s="257" t="s">
        <v>101</v>
      </c>
      <c r="C4" s="258" t="s">
        <v>102</v>
      </c>
      <c r="D4" s="258" t="s">
        <v>103</v>
      </c>
      <c r="E4" s="266"/>
      <c r="F4" s="255"/>
    </row>
    <row r="5" ht="27.75" customHeight="1" spans="1:6">
      <c r="A5" s="277" t="s">
        <v>156</v>
      </c>
      <c r="B5" s="278"/>
      <c r="C5" s="278"/>
      <c r="D5" s="278"/>
      <c r="E5" s="278"/>
      <c r="F5" s="279"/>
    </row>
    <row r="6" ht="24" customHeight="1" spans="1:6">
      <c r="A6" s="260" t="s">
        <v>157</v>
      </c>
      <c r="B6" s="267">
        <f>SUM(C6:D6)</f>
        <v>7</v>
      </c>
      <c r="C6" s="267">
        <f>SUM(C7,C33)</f>
        <v>7</v>
      </c>
      <c r="D6" s="267">
        <f>SUM(D7,D33)</f>
        <v>0</v>
      </c>
      <c r="E6" s="267">
        <f>SUM(E7,E33)</f>
        <v>0</v>
      </c>
      <c r="F6" s="268"/>
    </row>
    <row r="7" ht="24.75" customHeight="1" spans="1:6">
      <c r="A7" s="270" t="s">
        <v>158</v>
      </c>
      <c r="B7" s="267">
        <f t="shared" ref="B7:B38" si="0">SUM(C7:D7)</f>
        <v>7</v>
      </c>
      <c r="C7" s="267">
        <f>SUM(C8:C32)</f>
        <v>7</v>
      </c>
      <c r="D7" s="267">
        <f>SUM(D8:D32)</f>
        <v>0</v>
      </c>
      <c r="E7" s="267">
        <f>SUM(E8:E32)</f>
        <v>0</v>
      </c>
      <c r="F7" s="280"/>
    </row>
    <row r="8" ht="24.75" customHeight="1" spans="1:6">
      <c r="A8" s="281" t="s">
        <v>159</v>
      </c>
      <c r="B8" s="267">
        <f t="shared" si="0"/>
        <v>7</v>
      </c>
      <c r="C8" s="261">
        <v>7</v>
      </c>
      <c r="D8" s="261"/>
      <c r="E8" s="261"/>
      <c r="F8" s="280"/>
    </row>
    <row r="9" ht="24.75" customHeight="1" spans="1:6">
      <c r="A9" s="281" t="s">
        <v>160</v>
      </c>
      <c r="B9" s="267">
        <f t="shared" si="0"/>
        <v>0</v>
      </c>
      <c r="C9" s="261"/>
      <c r="D9" s="261"/>
      <c r="E9" s="261"/>
      <c r="F9" s="280"/>
    </row>
    <row r="10" ht="24.75" customHeight="1" spans="1:6">
      <c r="A10" s="281" t="s">
        <v>161</v>
      </c>
      <c r="B10" s="267">
        <f t="shared" si="0"/>
        <v>0</v>
      </c>
      <c r="C10" s="261"/>
      <c r="D10" s="261"/>
      <c r="E10" s="261"/>
      <c r="F10" s="280"/>
    </row>
    <row r="11" ht="24.75" customHeight="1" spans="1:6">
      <c r="A11" s="281" t="s">
        <v>162</v>
      </c>
      <c r="B11" s="267">
        <f t="shared" si="0"/>
        <v>0</v>
      </c>
      <c r="C11" s="261"/>
      <c r="D11" s="261"/>
      <c r="E11" s="261"/>
      <c r="F11" s="280"/>
    </row>
    <row r="12" ht="24.75" customHeight="1" spans="1:6">
      <c r="A12" s="281" t="s">
        <v>163</v>
      </c>
      <c r="B12" s="267">
        <f t="shared" si="0"/>
        <v>0</v>
      </c>
      <c r="C12" s="261"/>
      <c r="D12" s="261"/>
      <c r="E12" s="261"/>
      <c r="F12" s="280"/>
    </row>
    <row r="13" ht="24.75" customHeight="1" spans="1:6">
      <c r="A13" s="281" t="s">
        <v>164</v>
      </c>
      <c r="B13" s="267">
        <f t="shared" si="0"/>
        <v>0</v>
      </c>
      <c r="C13" s="261"/>
      <c r="D13" s="261"/>
      <c r="E13" s="261"/>
      <c r="F13" s="280"/>
    </row>
    <row r="14" ht="24.75" customHeight="1" spans="1:6">
      <c r="A14" s="281" t="s">
        <v>165</v>
      </c>
      <c r="B14" s="267">
        <f t="shared" si="0"/>
        <v>0</v>
      </c>
      <c r="C14" s="261"/>
      <c r="D14" s="261"/>
      <c r="E14" s="261"/>
      <c r="F14" s="280"/>
    </row>
    <row r="15" ht="24.75" customHeight="1" spans="1:6">
      <c r="A15" s="281" t="s">
        <v>166</v>
      </c>
      <c r="B15" s="267">
        <f t="shared" si="0"/>
        <v>0</v>
      </c>
      <c r="C15" s="261"/>
      <c r="D15" s="261"/>
      <c r="E15" s="261"/>
      <c r="F15" s="280"/>
    </row>
    <row r="16" ht="24.75" customHeight="1" spans="1:6">
      <c r="A16" s="281" t="s">
        <v>167</v>
      </c>
      <c r="B16" s="267">
        <f t="shared" si="0"/>
        <v>0</v>
      </c>
      <c r="C16" s="261"/>
      <c r="D16" s="261"/>
      <c r="E16" s="261"/>
      <c r="F16" s="280"/>
    </row>
    <row r="17" ht="24.75" customHeight="1" spans="1:6">
      <c r="A17" s="281" t="s">
        <v>168</v>
      </c>
      <c r="B17" s="267">
        <f t="shared" si="0"/>
        <v>0</v>
      </c>
      <c r="C17" s="261"/>
      <c r="D17" s="261"/>
      <c r="E17" s="261"/>
      <c r="F17" s="280"/>
    </row>
    <row r="18" ht="24.75" customHeight="1" spans="1:6">
      <c r="A18" s="281" t="s">
        <v>169</v>
      </c>
      <c r="B18" s="267">
        <f t="shared" si="0"/>
        <v>0</v>
      </c>
      <c r="C18" s="261"/>
      <c r="D18" s="261"/>
      <c r="E18" s="261"/>
      <c r="F18" s="280"/>
    </row>
    <row r="19" ht="24.75" customHeight="1" spans="1:6">
      <c r="A19" s="281" t="s">
        <v>170</v>
      </c>
      <c r="B19" s="267">
        <f t="shared" si="0"/>
        <v>0</v>
      </c>
      <c r="C19" s="261"/>
      <c r="D19" s="261"/>
      <c r="E19" s="261"/>
      <c r="F19" s="280"/>
    </row>
    <row r="20" ht="24.75" customHeight="1" spans="1:6">
      <c r="A20" s="281" t="s">
        <v>171</v>
      </c>
      <c r="B20" s="267">
        <f t="shared" si="0"/>
        <v>0</v>
      </c>
      <c r="C20" s="261"/>
      <c r="D20" s="261"/>
      <c r="E20" s="261"/>
      <c r="F20" s="280"/>
    </row>
    <row r="21" ht="24.75" customHeight="1" spans="1:6">
      <c r="A21" s="281" t="s">
        <v>172</v>
      </c>
      <c r="B21" s="267">
        <f t="shared" si="0"/>
        <v>0</v>
      </c>
      <c r="C21" s="261"/>
      <c r="D21" s="261"/>
      <c r="E21" s="261"/>
      <c r="F21" s="280"/>
    </row>
    <row r="22" ht="24.75" customHeight="1" spans="1:6">
      <c r="A22" s="281" t="s">
        <v>173</v>
      </c>
      <c r="B22" s="267">
        <f t="shared" si="0"/>
        <v>0</v>
      </c>
      <c r="C22" s="261"/>
      <c r="D22" s="261"/>
      <c r="E22" s="261"/>
      <c r="F22" s="280"/>
    </row>
    <row r="23" ht="24.75" customHeight="1" spans="1:6">
      <c r="A23" s="281" t="s">
        <v>174</v>
      </c>
      <c r="B23" s="267">
        <f t="shared" si="0"/>
        <v>0</v>
      </c>
      <c r="C23" s="261"/>
      <c r="D23" s="261"/>
      <c r="E23" s="261"/>
      <c r="F23" s="280"/>
    </row>
    <row r="24" ht="24.75" customHeight="1" spans="1:6">
      <c r="A24" s="281" t="s">
        <v>175</v>
      </c>
      <c r="B24" s="267">
        <f t="shared" si="0"/>
        <v>0</v>
      </c>
      <c r="C24" s="261"/>
      <c r="D24" s="261"/>
      <c r="E24" s="261"/>
      <c r="F24" s="280"/>
    </row>
    <row r="25" ht="30" customHeight="1" spans="1:6">
      <c r="A25" s="281" t="s">
        <v>176</v>
      </c>
      <c r="B25" s="267">
        <f t="shared" si="0"/>
        <v>0</v>
      </c>
      <c r="C25" s="261"/>
      <c r="D25" s="261"/>
      <c r="E25" s="261"/>
      <c r="F25" s="280"/>
    </row>
    <row r="26" ht="19.5" customHeight="1" spans="1:6">
      <c r="A26" s="281" t="s">
        <v>177</v>
      </c>
      <c r="B26" s="267">
        <f t="shared" si="0"/>
        <v>0</v>
      </c>
      <c r="C26" s="261"/>
      <c r="D26" s="261"/>
      <c r="E26" s="261"/>
      <c r="F26" s="280"/>
    </row>
    <row r="27" ht="19.5" customHeight="1" spans="1:6">
      <c r="A27" s="281" t="s">
        <v>178</v>
      </c>
      <c r="B27" s="267">
        <f t="shared" si="0"/>
        <v>0</v>
      </c>
      <c r="C27" s="261"/>
      <c r="D27" s="261"/>
      <c r="E27" s="261"/>
      <c r="F27" s="280"/>
    </row>
    <row r="28" ht="19.5" customHeight="1" spans="1:6">
      <c r="A28" s="281" t="s">
        <v>179</v>
      </c>
      <c r="B28" s="267">
        <f t="shared" si="0"/>
        <v>0</v>
      </c>
      <c r="C28" s="261"/>
      <c r="D28" s="261"/>
      <c r="E28" s="261"/>
      <c r="F28" s="280"/>
    </row>
    <row r="29" ht="19.5" customHeight="1" spans="1:6">
      <c r="A29" s="281" t="s">
        <v>180</v>
      </c>
      <c r="B29" s="267">
        <f t="shared" si="0"/>
        <v>0</v>
      </c>
      <c r="C29" s="261"/>
      <c r="D29" s="261"/>
      <c r="E29" s="261"/>
      <c r="F29" s="280"/>
    </row>
    <row r="30" ht="19.5" customHeight="1" spans="1:6">
      <c r="A30" s="281" t="s">
        <v>181</v>
      </c>
      <c r="B30" s="267">
        <f t="shared" si="0"/>
        <v>0</v>
      </c>
      <c r="C30" s="261"/>
      <c r="D30" s="261"/>
      <c r="E30" s="261"/>
      <c r="F30" s="280"/>
    </row>
    <row r="31" ht="19.5" customHeight="1" spans="1:6">
      <c r="A31" s="281" t="s">
        <v>182</v>
      </c>
      <c r="B31" s="267">
        <f t="shared" si="0"/>
        <v>0</v>
      </c>
      <c r="C31" s="261"/>
      <c r="D31" s="261"/>
      <c r="E31" s="261"/>
      <c r="F31" s="280"/>
    </row>
    <row r="32" ht="27" customHeight="1" spans="1:6">
      <c r="A32" s="281" t="s">
        <v>183</v>
      </c>
      <c r="B32" s="267">
        <f t="shared" si="0"/>
        <v>0</v>
      </c>
      <c r="C32" s="261"/>
      <c r="D32" s="261"/>
      <c r="E32" s="261"/>
      <c r="F32" s="280"/>
    </row>
    <row r="33" ht="27" customHeight="1" spans="1:6">
      <c r="A33" s="259" t="s">
        <v>184</v>
      </c>
      <c r="B33" s="267">
        <f t="shared" si="0"/>
        <v>0</v>
      </c>
      <c r="C33" s="267">
        <f>SUM(C34:C38)</f>
        <v>0</v>
      </c>
      <c r="D33" s="267">
        <f>SUM(D34:D38)</f>
        <v>0</v>
      </c>
      <c r="E33" s="267">
        <f>SUM(E34:E38)</f>
        <v>0</v>
      </c>
      <c r="F33" s="37"/>
    </row>
    <row r="34" ht="27" customHeight="1" spans="1:6">
      <c r="A34" s="281" t="s">
        <v>185</v>
      </c>
      <c r="B34" s="267">
        <f t="shared" si="0"/>
        <v>0</v>
      </c>
      <c r="C34" s="261"/>
      <c r="D34" s="261"/>
      <c r="E34" s="261"/>
      <c r="F34" s="37"/>
    </row>
    <row r="35" ht="27" customHeight="1" spans="1:6">
      <c r="A35" s="281" t="s">
        <v>186</v>
      </c>
      <c r="B35" s="267">
        <f t="shared" si="0"/>
        <v>0</v>
      </c>
      <c r="C35" s="261"/>
      <c r="D35" s="261"/>
      <c r="E35" s="261"/>
      <c r="F35" s="37"/>
    </row>
    <row r="36" ht="27" customHeight="1" spans="1:6">
      <c r="A36" s="281" t="s">
        <v>187</v>
      </c>
      <c r="B36" s="267">
        <f t="shared" si="0"/>
        <v>0</v>
      </c>
      <c r="C36" s="261"/>
      <c r="D36" s="261"/>
      <c r="E36" s="261"/>
      <c r="F36" s="37"/>
    </row>
    <row r="37" ht="27" customHeight="1" spans="1:6">
      <c r="A37" s="281" t="s">
        <v>188</v>
      </c>
      <c r="B37" s="267">
        <f t="shared" si="0"/>
        <v>0</v>
      </c>
      <c r="C37" s="261"/>
      <c r="D37" s="261"/>
      <c r="E37" s="261"/>
      <c r="F37" s="37"/>
    </row>
    <row r="38" ht="27" customHeight="1" spans="1:6">
      <c r="A38" s="281" t="s">
        <v>189</v>
      </c>
      <c r="B38" s="267">
        <f t="shared" si="0"/>
        <v>0</v>
      </c>
      <c r="C38" s="261"/>
      <c r="D38" s="261"/>
      <c r="E38" s="261"/>
      <c r="F38" s="37"/>
    </row>
  </sheetData>
  <mergeCells count="6">
    <mergeCell ref="A1:F1"/>
    <mergeCell ref="B3:D3"/>
    <mergeCell ref="A5:F5"/>
    <mergeCell ref="A3:A4"/>
    <mergeCell ref="E3:E4"/>
    <mergeCell ref="F3:F4"/>
  </mergeCells>
  <printOptions horizontalCentered="1"/>
  <pageMargins left="0.47244094488189" right="0.196850393700787" top="0.511811023622047" bottom="0.748031496062992" header="0.275590551181102" footer="0.196850393700787"/>
  <pageSetup paperSize="9" scale="85" orientation="portrait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workbookViewId="0">
      <selection activeCell="C23" sqref="C23"/>
    </sheetView>
  </sheetViews>
  <sheetFormatPr defaultColWidth="9" defaultRowHeight="14.25" outlineLevelCol="7"/>
  <cols>
    <col min="1" max="1" width="30.875" style="252" customWidth="1"/>
    <col min="2" max="2" width="12.25" customWidth="1"/>
    <col min="3" max="3" width="10.375" customWidth="1"/>
    <col min="4" max="4" width="11.625" customWidth="1"/>
    <col min="5" max="5" width="8.375" customWidth="1"/>
    <col min="6" max="7" width="8.875" customWidth="1"/>
  </cols>
  <sheetData>
    <row r="1" ht="33" customHeight="1" spans="1:8">
      <c r="A1" s="253" t="s">
        <v>190</v>
      </c>
      <c r="B1" s="253"/>
      <c r="C1" s="253"/>
      <c r="D1" s="253"/>
      <c r="E1" s="253"/>
      <c r="F1" s="253"/>
      <c r="G1" s="253"/>
      <c r="H1" s="253"/>
    </row>
    <row r="2" ht="18.75" customHeight="1" spans="1:8">
      <c r="A2" s="238" t="s">
        <v>7</v>
      </c>
      <c r="B2" s="253"/>
      <c r="C2" s="253"/>
      <c r="G2" s="264"/>
      <c r="H2" s="263" t="s">
        <v>66</v>
      </c>
    </row>
    <row r="3" s="252" customFormat="1" ht="21.75" customHeight="1" spans="1:8">
      <c r="A3" s="255" t="s">
        <v>10</v>
      </c>
      <c r="B3" s="255" t="s">
        <v>191</v>
      </c>
      <c r="C3" s="255"/>
      <c r="D3" s="255"/>
      <c r="E3" s="265" t="s">
        <v>100</v>
      </c>
      <c r="F3" s="265" t="s">
        <v>192</v>
      </c>
      <c r="G3" s="265" t="s">
        <v>193</v>
      </c>
      <c r="H3" s="255" t="s">
        <v>13</v>
      </c>
    </row>
    <row r="4" ht="50.25" customHeight="1" spans="1:8">
      <c r="A4" s="255"/>
      <c r="B4" s="257" t="s">
        <v>101</v>
      </c>
      <c r="C4" s="258" t="s">
        <v>102</v>
      </c>
      <c r="D4" s="258" t="s">
        <v>103</v>
      </c>
      <c r="E4" s="266"/>
      <c r="F4" s="266"/>
      <c r="G4" s="266"/>
      <c r="H4" s="255"/>
    </row>
    <row r="5" ht="24" customHeight="1" spans="1:8">
      <c r="A5" s="260" t="s">
        <v>194</v>
      </c>
      <c r="B5" s="267">
        <f t="shared" ref="B5:G5" si="0">SUM(B6,B27,B48)</f>
        <v>400</v>
      </c>
      <c r="C5" s="267">
        <f t="shared" si="0"/>
        <v>400</v>
      </c>
      <c r="D5" s="267">
        <f t="shared" si="0"/>
        <v>0</v>
      </c>
      <c r="E5" s="267">
        <f t="shared" si="0"/>
        <v>0</v>
      </c>
      <c r="F5" s="267">
        <f t="shared" si="0"/>
        <v>0</v>
      </c>
      <c r="G5" s="267">
        <f t="shared" si="0"/>
        <v>0</v>
      </c>
      <c r="H5" s="268"/>
    </row>
    <row r="6" ht="21" customHeight="1" spans="1:8">
      <c r="A6" s="260" t="s">
        <v>195</v>
      </c>
      <c r="B6" s="267">
        <f t="shared" ref="B6:G6" si="1">SUM(B7,B12,B17,B22)</f>
        <v>400</v>
      </c>
      <c r="C6" s="267">
        <f t="shared" si="1"/>
        <v>400</v>
      </c>
      <c r="D6" s="267">
        <f t="shared" si="1"/>
        <v>0</v>
      </c>
      <c r="E6" s="267">
        <f t="shared" si="1"/>
        <v>0</v>
      </c>
      <c r="F6" s="267">
        <f t="shared" si="1"/>
        <v>0</v>
      </c>
      <c r="G6" s="267">
        <f t="shared" si="1"/>
        <v>0</v>
      </c>
      <c r="H6" s="274"/>
    </row>
    <row r="7" ht="21" customHeight="1" spans="1:8">
      <c r="A7" s="270" t="s">
        <v>196</v>
      </c>
      <c r="B7" s="267">
        <f t="shared" ref="B7:B26" si="2">SUM(C7:D7)</f>
        <v>0</v>
      </c>
      <c r="C7" s="267">
        <f>SUM(C8:C11)</f>
        <v>0</v>
      </c>
      <c r="D7" s="267">
        <f>SUM(D8:D11)</f>
        <v>0</v>
      </c>
      <c r="E7" s="267">
        <f>SUM(E8:E11)</f>
        <v>0</v>
      </c>
      <c r="F7" s="267">
        <f>SUM(F8:F11)</f>
        <v>0</v>
      </c>
      <c r="G7" s="267">
        <f>SUM(G8:G11)</f>
        <v>0</v>
      </c>
      <c r="H7" s="275"/>
    </row>
    <row r="8" ht="21" customHeight="1" spans="1:8">
      <c r="A8" s="272" t="s">
        <v>197</v>
      </c>
      <c r="B8" s="267">
        <f t="shared" si="2"/>
        <v>0</v>
      </c>
      <c r="C8" s="261"/>
      <c r="D8" s="261"/>
      <c r="E8" s="261"/>
      <c r="F8" s="261"/>
      <c r="G8" s="261"/>
      <c r="H8" s="275"/>
    </row>
    <row r="9" ht="21" customHeight="1" spans="1:8">
      <c r="A9" s="272" t="s">
        <v>198</v>
      </c>
      <c r="B9" s="267">
        <f t="shared" si="2"/>
        <v>0</v>
      </c>
      <c r="C9" s="261"/>
      <c r="D9" s="261"/>
      <c r="E9" s="261"/>
      <c r="F9" s="261"/>
      <c r="G9" s="261"/>
      <c r="H9" s="275"/>
    </row>
    <row r="10" ht="21" customHeight="1" spans="1:8">
      <c r="A10" s="272" t="s">
        <v>199</v>
      </c>
      <c r="B10" s="267">
        <f t="shared" si="2"/>
        <v>0</v>
      </c>
      <c r="C10" s="261"/>
      <c r="D10" s="261"/>
      <c r="E10" s="261"/>
      <c r="F10" s="261"/>
      <c r="G10" s="261"/>
      <c r="H10" s="275"/>
    </row>
    <row r="11" ht="21" customHeight="1" spans="1:8">
      <c r="A11" s="272" t="s">
        <v>200</v>
      </c>
      <c r="B11" s="267">
        <f t="shared" si="2"/>
        <v>0</v>
      </c>
      <c r="C11" s="261"/>
      <c r="D11" s="261"/>
      <c r="E11" s="261"/>
      <c r="F11" s="261"/>
      <c r="G11" s="261"/>
      <c r="H11" s="275"/>
    </row>
    <row r="12" ht="21" customHeight="1" spans="1:8">
      <c r="A12" s="270" t="s">
        <v>201</v>
      </c>
      <c r="B12" s="267">
        <f t="shared" si="2"/>
        <v>0</v>
      </c>
      <c r="C12" s="267">
        <f>SUM(C13:C16)</f>
        <v>0</v>
      </c>
      <c r="D12" s="267">
        <f>SUM(D13:D16)</f>
        <v>0</v>
      </c>
      <c r="E12" s="267">
        <f>SUM(E13:E16)</f>
        <v>0</v>
      </c>
      <c r="F12" s="267">
        <f>SUM(F13:F16)</f>
        <v>0</v>
      </c>
      <c r="G12" s="267">
        <f>SUM(G13:G16)</f>
        <v>0</v>
      </c>
      <c r="H12" s="275"/>
    </row>
    <row r="13" ht="21" customHeight="1" spans="1:8">
      <c r="A13" s="272" t="s">
        <v>202</v>
      </c>
      <c r="B13" s="267">
        <f t="shared" si="2"/>
        <v>0</v>
      </c>
      <c r="C13" s="261"/>
      <c r="D13" s="261"/>
      <c r="E13" s="261"/>
      <c r="F13" s="261"/>
      <c r="G13" s="261"/>
      <c r="H13" s="275"/>
    </row>
    <row r="14" ht="21" customHeight="1" spans="1:8">
      <c r="A14" s="272" t="s">
        <v>203</v>
      </c>
      <c r="B14" s="267">
        <f t="shared" si="2"/>
        <v>0</v>
      </c>
      <c r="C14" s="261"/>
      <c r="D14" s="261"/>
      <c r="E14" s="261"/>
      <c r="F14" s="261"/>
      <c r="G14" s="261"/>
      <c r="H14" s="275"/>
    </row>
    <row r="15" ht="21" customHeight="1" spans="1:8">
      <c r="A15" s="272" t="s">
        <v>199</v>
      </c>
      <c r="B15" s="267">
        <f t="shared" si="2"/>
        <v>0</v>
      </c>
      <c r="C15" s="261"/>
      <c r="D15" s="261"/>
      <c r="E15" s="261"/>
      <c r="F15" s="261"/>
      <c r="G15" s="261"/>
      <c r="H15" s="275"/>
    </row>
    <row r="16" ht="21" customHeight="1" spans="1:8">
      <c r="A16" s="272" t="s">
        <v>200</v>
      </c>
      <c r="B16" s="267">
        <f t="shared" si="2"/>
        <v>0</v>
      </c>
      <c r="C16" s="261"/>
      <c r="D16" s="261"/>
      <c r="E16" s="261"/>
      <c r="F16" s="261"/>
      <c r="G16" s="261"/>
      <c r="H16" s="275"/>
    </row>
    <row r="17" ht="21" customHeight="1" spans="1:8">
      <c r="A17" s="270" t="s">
        <v>204</v>
      </c>
      <c r="B17" s="267">
        <f t="shared" si="2"/>
        <v>0</v>
      </c>
      <c r="C17" s="267">
        <f>SUM(C18:C21)</f>
        <v>0</v>
      </c>
      <c r="D17" s="267">
        <f>SUM(D18:D21)</f>
        <v>0</v>
      </c>
      <c r="E17" s="267">
        <f>SUM(E18:E21)</f>
        <v>0</v>
      </c>
      <c r="F17" s="267">
        <f>SUM(F18:F21)</f>
        <v>0</v>
      </c>
      <c r="G17" s="267">
        <f>SUM(G18:G21)</f>
        <v>0</v>
      </c>
      <c r="H17" s="275"/>
    </row>
    <row r="18" ht="21" customHeight="1" spans="1:8">
      <c r="A18" s="272" t="s">
        <v>205</v>
      </c>
      <c r="B18" s="267">
        <f t="shared" si="2"/>
        <v>0</v>
      </c>
      <c r="C18" s="261"/>
      <c r="D18" s="261"/>
      <c r="E18" s="261"/>
      <c r="F18" s="261"/>
      <c r="G18" s="261"/>
      <c r="H18" s="275"/>
    </row>
    <row r="19" ht="21" customHeight="1" spans="1:8">
      <c r="A19" s="272" t="s">
        <v>206</v>
      </c>
      <c r="B19" s="267">
        <f t="shared" si="2"/>
        <v>0</v>
      </c>
      <c r="C19" s="261"/>
      <c r="D19" s="261"/>
      <c r="E19" s="261"/>
      <c r="F19" s="261"/>
      <c r="G19" s="261"/>
      <c r="H19" s="275"/>
    </row>
    <row r="20" ht="21" customHeight="1" spans="1:8">
      <c r="A20" s="272" t="s">
        <v>199</v>
      </c>
      <c r="B20" s="267">
        <f t="shared" si="2"/>
        <v>0</v>
      </c>
      <c r="C20" s="261"/>
      <c r="D20" s="261"/>
      <c r="E20" s="261"/>
      <c r="F20" s="261"/>
      <c r="G20" s="261"/>
      <c r="H20" s="275"/>
    </row>
    <row r="21" ht="21" customHeight="1" spans="1:8">
      <c r="A21" s="272" t="s">
        <v>200</v>
      </c>
      <c r="B21" s="267">
        <f t="shared" si="2"/>
        <v>0</v>
      </c>
      <c r="C21" s="261"/>
      <c r="D21" s="261"/>
      <c r="E21" s="261"/>
      <c r="F21" s="261"/>
      <c r="G21" s="261"/>
      <c r="H21" s="275"/>
    </row>
    <row r="22" ht="21" customHeight="1" spans="1:8">
      <c r="A22" s="270" t="s">
        <v>207</v>
      </c>
      <c r="B22" s="267">
        <f t="shared" si="2"/>
        <v>400</v>
      </c>
      <c r="C22" s="267">
        <f>SUM(C23:C26)</f>
        <v>400</v>
      </c>
      <c r="D22" s="267">
        <f>SUM(D23:D26)</f>
        <v>0</v>
      </c>
      <c r="E22" s="267">
        <f>SUM(E23:E26)</f>
        <v>0</v>
      </c>
      <c r="F22" s="267">
        <f>SUM(F23:F26)</f>
        <v>0</v>
      </c>
      <c r="G22" s="267">
        <f>SUM(G23:G26)</f>
        <v>0</v>
      </c>
      <c r="H22" s="275"/>
    </row>
    <row r="23" ht="21" customHeight="1" spans="1:8">
      <c r="A23" s="272" t="s">
        <v>205</v>
      </c>
      <c r="B23" s="267">
        <f t="shared" si="2"/>
        <v>400</v>
      </c>
      <c r="C23" s="261">
        <v>400</v>
      </c>
      <c r="D23" s="261"/>
      <c r="E23" s="261"/>
      <c r="F23" s="261"/>
      <c r="G23" s="261"/>
      <c r="H23" s="275"/>
    </row>
    <row r="24" ht="21" customHeight="1" spans="1:8">
      <c r="A24" s="272" t="s">
        <v>206</v>
      </c>
      <c r="B24" s="267">
        <f t="shared" si="2"/>
        <v>0</v>
      </c>
      <c r="C24" s="261"/>
      <c r="D24" s="261"/>
      <c r="E24" s="261"/>
      <c r="F24" s="261"/>
      <c r="G24" s="261"/>
      <c r="H24" s="275"/>
    </row>
    <row r="25" ht="21" customHeight="1" spans="1:8">
      <c r="A25" s="272" t="s">
        <v>199</v>
      </c>
      <c r="B25" s="267">
        <f t="shared" si="2"/>
        <v>0</v>
      </c>
      <c r="C25" s="261"/>
      <c r="D25" s="261"/>
      <c r="E25" s="261"/>
      <c r="F25" s="261"/>
      <c r="G25" s="261"/>
      <c r="H25" s="275"/>
    </row>
    <row r="26" ht="21" customHeight="1" spans="1:8">
      <c r="A26" s="272" t="s">
        <v>200</v>
      </c>
      <c r="B26" s="267">
        <f t="shared" si="2"/>
        <v>0</v>
      </c>
      <c r="C26" s="261"/>
      <c r="D26" s="261"/>
      <c r="E26" s="261"/>
      <c r="F26" s="261"/>
      <c r="G26" s="261"/>
      <c r="H26" s="276"/>
    </row>
    <row r="27" ht="21" customHeight="1" spans="1:8">
      <c r="A27" s="260" t="s">
        <v>208</v>
      </c>
      <c r="B27" s="267">
        <f t="shared" ref="B27:G27" si="3">SUM(B28,B33,B38,B43)</f>
        <v>0</v>
      </c>
      <c r="C27" s="267">
        <f t="shared" si="3"/>
        <v>0</v>
      </c>
      <c r="D27" s="267">
        <f t="shared" si="3"/>
        <v>0</v>
      </c>
      <c r="E27" s="267">
        <f t="shared" si="3"/>
        <v>0</v>
      </c>
      <c r="F27" s="267">
        <f t="shared" si="3"/>
        <v>0</v>
      </c>
      <c r="G27" s="267">
        <f t="shared" si="3"/>
        <v>0</v>
      </c>
      <c r="H27" s="274"/>
    </row>
    <row r="28" ht="21" customHeight="1" spans="1:8">
      <c r="A28" s="270" t="s">
        <v>196</v>
      </c>
      <c r="B28" s="267">
        <f t="shared" ref="B28:B47" si="4">SUM(C28:D28)</f>
        <v>0</v>
      </c>
      <c r="C28" s="267">
        <f>SUM(C29:C32)</f>
        <v>0</v>
      </c>
      <c r="D28" s="267">
        <f>SUM(D29:D32)</f>
        <v>0</v>
      </c>
      <c r="E28" s="267">
        <f>SUM(E29:E32)</f>
        <v>0</v>
      </c>
      <c r="F28" s="267">
        <f>SUM(F29:F32)</f>
        <v>0</v>
      </c>
      <c r="G28" s="267">
        <f>SUM(G29:G32)</f>
        <v>0</v>
      </c>
      <c r="H28" s="275"/>
    </row>
    <row r="29" ht="21" customHeight="1" spans="1:8">
      <c r="A29" s="272" t="s">
        <v>197</v>
      </c>
      <c r="B29" s="267">
        <f t="shared" si="4"/>
        <v>0</v>
      </c>
      <c r="C29" s="261"/>
      <c r="D29" s="261"/>
      <c r="E29" s="261"/>
      <c r="F29" s="261"/>
      <c r="G29" s="261"/>
      <c r="H29" s="275"/>
    </row>
    <row r="30" ht="21" customHeight="1" spans="1:8">
      <c r="A30" s="272" t="s">
        <v>206</v>
      </c>
      <c r="B30" s="267">
        <f t="shared" si="4"/>
        <v>0</v>
      </c>
      <c r="C30" s="261"/>
      <c r="D30" s="261"/>
      <c r="E30" s="261"/>
      <c r="F30" s="261"/>
      <c r="G30" s="261"/>
      <c r="H30" s="275"/>
    </row>
    <row r="31" ht="21" customHeight="1" spans="1:8">
      <c r="A31" s="272" t="s">
        <v>199</v>
      </c>
      <c r="B31" s="267">
        <f t="shared" si="4"/>
        <v>0</v>
      </c>
      <c r="C31" s="261"/>
      <c r="D31" s="261"/>
      <c r="E31" s="261"/>
      <c r="F31" s="261"/>
      <c r="G31" s="261"/>
      <c r="H31" s="275"/>
    </row>
    <row r="32" ht="21" customHeight="1" spans="1:8">
      <c r="A32" s="272" t="s">
        <v>200</v>
      </c>
      <c r="B32" s="267">
        <f t="shared" si="4"/>
        <v>0</v>
      </c>
      <c r="C32" s="261"/>
      <c r="D32" s="261"/>
      <c r="E32" s="261"/>
      <c r="F32" s="261"/>
      <c r="G32" s="261"/>
      <c r="H32" s="275"/>
    </row>
    <row r="33" ht="21" customHeight="1" spans="1:8">
      <c r="A33" s="270" t="s">
        <v>201</v>
      </c>
      <c r="B33" s="267">
        <f t="shared" si="4"/>
        <v>0</v>
      </c>
      <c r="C33" s="267">
        <f>SUM(C34:C37)</f>
        <v>0</v>
      </c>
      <c r="D33" s="267">
        <f>SUM(D34:D37)</f>
        <v>0</v>
      </c>
      <c r="E33" s="267">
        <f>SUM(E34:E37)</f>
        <v>0</v>
      </c>
      <c r="F33" s="267">
        <f>SUM(F34:F37)</f>
        <v>0</v>
      </c>
      <c r="G33" s="267">
        <f>SUM(G34:G37)</f>
        <v>0</v>
      </c>
      <c r="H33" s="275"/>
    </row>
    <row r="34" ht="21" customHeight="1" spans="1:8">
      <c r="A34" s="272" t="s">
        <v>159</v>
      </c>
      <c r="B34" s="267">
        <f t="shared" si="4"/>
        <v>0</v>
      </c>
      <c r="C34" s="261"/>
      <c r="D34" s="261"/>
      <c r="E34" s="261"/>
      <c r="F34" s="261"/>
      <c r="G34" s="261"/>
      <c r="H34" s="275"/>
    </row>
    <row r="35" ht="21" customHeight="1" spans="1:8">
      <c r="A35" s="272" t="s">
        <v>209</v>
      </c>
      <c r="B35" s="267">
        <f t="shared" si="4"/>
        <v>0</v>
      </c>
      <c r="C35" s="261"/>
      <c r="D35" s="261"/>
      <c r="E35" s="261"/>
      <c r="F35" s="261"/>
      <c r="G35" s="261"/>
      <c r="H35" s="275"/>
    </row>
    <row r="36" ht="21" customHeight="1" spans="1:8">
      <c r="A36" s="272" t="s">
        <v>210</v>
      </c>
      <c r="B36" s="267">
        <f t="shared" si="4"/>
        <v>0</v>
      </c>
      <c r="C36" s="261"/>
      <c r="D36" s="261"/>
      <c r="E36" s="261"/>
      <c r="F36" s="261"/>
      <c r="G36" s="261"/>
      <c r="H36" s="275"/>
    </row>
    <row r="37" ht="21" customHeight="1" spans="1:8">
      <c r="A37" s="272" t="s">
        <v>200</v>
      </c>
      <c r="B37" s="267">
        <f t="shared" si="4"/>
        <v>0</v>
      </c>
      <c r="C37" s="261"/>
      <c r="D37" s="261"/>
      <c r="E37" s="261"/>
      <c r="F37" s="261"/>
      <c r="G37" s="261"/>
      <c r="H37" s="275"/>
    </row>
    <row r="38" ht="21" customHeight="1" spans="1:8">
      <c r="A38" s="270" t="s">
        <v>204</v>
      </c>
      <c r="B38" s="267">
        <f t="shared" si="4"/>
        <v>0</v>
      </c>
      <c r="C38" s="267">
        <f>SUM(C39:C42)</f>
        <v>0</v>
      </c>
      <c r="D38" s="267">
        <f>SUM(D39:D42)</f>
        <v>0</v>
      </c>
      <c r="E38" s="267">
        <f>SUM(E39:E42)</f>
        <v>0</v>
      </c>
      <c r="F38" s="267">
        <f>SUM(F39:F42)</f>
        <v>0</v>
      </c>
      <c r="G38" s="267">
        <f>SUM(G39:G42)</f>
        <v>0</v>
      </c>
      <c r="H38" s="275"/>
    </row>
    <row r="39" ht="21" customHeight="1" spans="1:8">
      <c r="A39" s="272" t="s">
        <v>205</v>
      </c>
      <c r="B39" s="267">
        <f t="shared" si="4"/>
        <v>0</v>
      </c>
      <c r="C39" s="261"/>
      <c r="D39" s="261"/>
      <c r="E39" s="261"/>
      <c r="F39" s="261"/>
      <c r="G39" s="261"/>
      <c r="H39" s="275"/>
    </row>
    <row r="40" ht="21" customHeight="1" spans="1:8">
      <c r="A40" s="272" t="s">
        <v>206</v>
      </c>
      <c r="B40" s="267">
        <f t="shared" si="4"/>
        <v>0</v>
      </c>
      <c r="C40" s="261"/>
      <c r="D40" s="261"/>
      <c r="E40" s="261"/>
      <c r="F40" s="261"/>
      <c r="G40" s="261"/>
      <c r="H40" s="275"/>
    </row>
    <row r="41" ht="21" customHeight="1" spans="1:8">
      <c r="A41" s="272" t="s">
        <v>199</v>
      </c>
      <c r="B41" s="267">
        <f t="shared" si="4"/>
        <v>0</v>
      </c>
      <c r="C41" s="261"/>
      <c r="D41" s="261"/>
      <c r="E41" s="261"/>
      <c r="F41" s="261"/>
      <c r="G41" s="261"/>
      <c r="H41" s="275"/>
    </row>
    <row r="42" ht="21" customHeight="1" spans="1:8">
      <c r="A42" s="272" t="s">
        <v>200</v>
      </c>
      <c r="B42" s="267">
        <f t="shared" si="4"/>
        <v>0</v>
      </c>
      <c r="C42" s="261"/>
      <c r="D42" s="261"/>
      <c r="E42" s="261"/>
      <c r="F42" s="261"/>
      <c r="G42" s="261"/>
      <c r="H42" s="275"/>
    </row>
    <row r="43" ht="21" customHeight="1" spans="1:8">
      <c r="A43" s="270" t="s">
        <v>211</v>
      </c>
      <c r="B43" s="267">
        <f t="shared" si="4"/>
        <v>0</v>
      </c>
      <c r="C43" s="267">
        <f>SUM(C44:C47)</f>
        <v>0</v>
      </c>
      <c r="D43" s="267">
        <f>SUM(D44:D47)</f>
        <v>0</v>
      </c>
      <c r="E43" s="267">
        <f>SUM(E44:E47)</f>
        <v>0</v>
      </c>
      <c r="F43" s="267">
        <f>SUM(F44:F47)</f>
        <v>0</v>
      </c>
      <c r="G43" s="267">
        <f>SUM(G44:G47)</f>
        <v>0</v>
      </c>
      <c r="H43" s="275"/>
    </row>
    <row r="44" ht="21" customHeight="1" spans="1:8">
      <c r="A44" s="272" t="s">
        <v>212</v>
      </c>
      <c r="B44" s="267">
        <f t="shared" si="4"/>
        <v>0</v>
      </c>
      <c r="C44" s="261"/>
      <c r="D44" s="261"/>
      <c r="E44" s="261"/>
      <c r="F44" s="261"/>
      <c r="G44" s="261"/>
      <c r="H44" s="275"/>
    </row>
    <row r="45" ht="21" customHeight="1" spans="1:8">
      <c r="A45" s="272" t="s">
        <v>206</v>
      </c>
      <c r="B45" s="267">
        <f t="shared" si="4"/>
        <v>0</v>
      </c>
      <c r="C45" s="261"/>
      <c r="D45" s="261"/>
      <c r="E45" s="261"/>
      <c r="F45" s="261"/>
      <c r="G45" s="261"/>
      <c r="H45" s="275"/>
    </row>
    <row r="46" ht="21" customHeight="1" spans="1:8">
      <c r="A46" s="272" t="s">
        <v>199</v>
      </c>
      <c r="B46" s="267">
        <f t="shared" si="4"/>
        <v>0</v>
      </c>
      <c r="C46" s="261"/>
      <c r="D46" s="261"/>
      <c r="E46" s="261"/>
      <c r="F46" s="261"/>
      <c r="G46" s="261"/>
      <c r="H46" s="275"/>
    </row>
    <row r="47" ht="21" customHeight="1" spans="1:8">
      <c r="A47" s="272" t="s">
        <v>200</v>
      </c>
      <c r="B47" s="267">
        <f t="shared" si="4"/>
        <v>0</v>
      </c>
      <c r="C47" s="261"/>
      <c r="D47" s="261"/>
      <c r="E47" s="261"/>
      <c r="F47" s="261"/>
      <c r="G47" s="261"/>
      <c r="H47" s="276"/>
    </row>
    <row r="48" ht="21" hidden="1" customHeight="1" spans="1:8">
      <c r="A48" s="260" t="s">
        <v>213</v>
      </c>
      <c r="B48" s="267">
        <f t="shared" ref="B48:G48" si="5">SUM(B49,B54,B59,B64)</f>
        <v>0</v>
      </c>
      <c r="C48" s="267">
        <f t="shared" si="5"/>
        <v>0</v>
      </c>
      <c r="D48" s="267">
        <f t="shared" si="5"/>
        <v>0</v>
      </c>
      <c r="E48" s="267">
        <f t="shared" si="5"/>
        <v>0</v>
      </c>
      <c r="F48" s="267">
        <f t="shared" si="5"/>
        <v>0</v>
      </c>
      <c r="G48" s="267">
        <f t="shared" si="5"/>
        <v>0</v>
      </c>
      <c r="H48" s="274"/>
    </row>
    <row r="49" ht="21" hidden="1" customHeight="1" spans="1:8">
      <c r="A49" s="270" t="s">
        <v>196</v>
      </c>
      <c r="B49" s="267">
        <f t="shared" ref="B49:B68" si="6">SUM(C49:D49)</f>
        <v>0</v>
      </c>
      <c r="C49" s="267">
        <f>SUM(C50:C53)</f>
        <v>0</v>
      </c>
      <c r="D49" s="267">
        <f>SUM(D50:D53)</f>
        <v>0</v>
      </c>
      <c r="E49" s="267">
        <f>SUM(E50:E53)</f>
        <v>0</v>
      </c>
      <c r="F49" s="267">
        <f>SUM(F50:F53)</f>
        <v>0</v>
      </c>
      <c r="G49" s="267">
        <f>SUM(G50:G53)</f>
        <v>0</v>
      </c>
      <c r="H49" s="275"/>
    </row>
    <row r="50" ht="21" hidden="1" customHeight="1" spans="1:8">
      <c r="A50" s="272" t="s">
        <v>205</v>
      </c>
      <c r="B50" s="267">
        <f t="shared" si="6"/>
        <v>0</v>
      </c>
      <c r="C50" s="261"/>
      <c r="D50" s="261"/>
      <c r="E50" s="261"/>
      <c r="F50" s="261"/>
      <c r="G50" s="261"/>
      <c r="H50" s="275"/>
    </row>
    <row r="51" ht="21" hidden="1" customHeight="1" spans="1:8">
      <c r="A51" s="272" t="s">
        <v>206</v>
      </c>
      <c r="B51" s="267">
        <f t="shared" si="6"/>
        <v>0</v>
      </c>
      <c r="C51" s="261"/>
      <c r="D51" s="261"/>
      <c r="E51" s="261"/>
      <c r="F51" s="261"/>
      <c r="G51" s="261"/>
      <c r="H51" s="275"/>
    </row>
    <row r="52" ht="21" hidden="1" customHeight="1" spans="1:8">
      <c r="A52" s="272" t="s">
        <v>199</v>
      </c>
      <c r="B52" s="267">
        <f t="shared" si="6"/>
        <v>0</v>
      </c>
      <c r="C52" s="261"/>
      <c r="D52" s="261"/>
      <c r="E52" s="261"/>
      <c r="F52" s="261"/>
      <c r="G52" s="261"/>
      <c r="H52" s="275"/>
    </row>
    <row r="53" ht="21" hidden="1" customHeight="1" spans="1:8">
      <c r="A53" s="272" t="s">
        <v>200</v>
      </c>
      <c r="B53" s="267">
        <f t="shared" si="6"/>
        <v>0</v>
      </c>
      <c r="C53" s="261"/>
      <c r="D53" s="261"/>
      <c r="E53" s="261"/>
      <c r="F53" s="261"/>
      <c r="G53" s="261"/>
      <c r="H53" s="275"/>
    </row>
    <row r="54" ht="21" hidden="1" customHeight="1" spans="1:8">
      <c r="A54" s="270" t="s">
        <v>201</v>
      </c>
      <c r="B54" s="267">
        <f t="shared" si="6"/>
        <v>0</v>
      </c>
      <c r="C54" s="267">
        <f>SUM(C55:C58)</f>
        <v>0</v>
      </c>
      <c r="D54" s="267">
        <f>SUM(D55:D58)</f>
        <v>0</v>
      </c>
      <c r="E54" s="267">
        <f>SUM(E55:E58)</f>
        <v>0</v>
      </c>
      <c r="F54" s="267">
        <f>SUM(F55:F58)</f>
        <v>0</v>
      </c>
      <c r="G54" s="267">
        <f>SUM(G55:G58)</f>
        <v>0</v>
      </c>
      <c r="H54" s="275"/>
    </row>
    <row r="55" ht="21" hidden="1" customHeight="1" spans="1:8">
      <c r="A55" s="272" t="s">
        <v>205</v>
      </c>
      <c r="B55" s="267">
        <f t="shared" si="6"/>
        <v>0</v>
      </c>
      <c r="C55" s="261"/>
      <c r="D55" s="261"/>
      <c r="E55" s="261"/>
      <c r="F55" s="261"/>
      <c r="G55" s="261"/>
      <c r="H55" s="275"/>
    </row>
    <row r="56" ht="21" hidden="1" customHeight="1" spans="1:8">
      <c r="A56" s="272" t="s">
        <v>206</v>
      </c>
      <c r="B56" s="267">
        <f t="shared" si="6"/>
        <v>0</v>
      </c>
      <c r="C56" s="261"/>
      <c r="D56" s="261"/>
      <c r="E56" s="261"/>
      <c r="F56" s="261"/>
      <c r="G56" s="261"/>
      <c r="H56" s="275"/>
    </row>
    <row r="57" ht="21" hidden="1" customHeight="1" spans="1:8">
      <c r="A57" s="272" t="s">
        <v>199</v>
      </c>
      <c r="B57" s="267">
        <f t="shared" si="6"/>
        <v>0</v>
      </c>
      <c r="C57" s="261"/>
      <c r="D57" s="261"/>
      <c r="E57" s="261"/>
      <c r="F57" s="261"/>
      <c r="G57" s="261"/>
      <c r="H57" s="275"/>
    </row>
    <row r="58" ht="21" hidden="1" customHeight="1" spans="1:8">
      <c r="A58" s="272" t="s">
        <v>200</v>
      </c>
      <c r="B58" s="267">
        <f t="shared" si="6"/>
        <v>0</v>
      </c>
      <c r="C58" s="261"/>
      <c r="D58" s="261"/>
      <c r="E58" s="261"/>
      <c r="F58" s="261"/>
      <c r="G58" s="261"/>
      <c r="H58" s="275"/>
    </row>
    <row r="59" ht="21" hidden="1" customHeight="1" spans="1:8">
      <c r="A59" s="270" t="s">
        <v>204</v>
      </c>
      <c r="B59" s="267">
        <f t="shared" si="6"/>
        <v>0</v>
      </c>
      <c r="C59" s="267">
        <f>SUM(C60:C63)</f>
        <v>0</v>
      </c>
      <c r="D59" s="267">
        <f>SUM(D60:D63)</f>
        <v>0</v>
      </c>
      <c r="E59" s="267">
        <f>SUM(E60:E63)</f>
        <v>0</v>
      </c>
      <c r="F59" s="267">
        <f>SUM(F60:F63)</f>
        <v>0</v>
      </c>
      <c r="G59" s="267">
        <f>SUM(G60:G63)</f>
        <v>0</v>
      </c>
      <c r="H59" s="275"/>
    </row>
    <row r="60" ht="21" hidden="1" customHeight="1" spans="1:8">
      <c r="A60" s="272" t="s">
        <v>205</v>
      </c>
      <c r="B60" s="267">
        <f t="shared" si="6"/>
        <v>0</v>
      </c>
      <c r="C60" s="261"/>
      <c r="D60" s="261"/>
      <c r="E60" s="261"/>
      <c r="F60" s="261"/>
      <c r="G60" s="261"/>
      <c r="H60" s="275"/>
    </row>
    <row r="61" ht="21" hidden="1" customHeight="1" spans="1:8">
      <c r="A61" s="272" t="s">
        <v>206</v>
      </c>
      <c r="B61" s="267">
        <f t="shared" si="6"/>
        <v>0</v>
      </c>
      <c r="C61" s="261"/>
      <c r="D61" s="261"/>
      <c r="E61" s="261"/>
      <c r="F61" s="261"/>
      <c r="G61" s="261"/>
      <c r="H61" s="275"/>
    </row>
    <row r="62" ht="21" hidden="1" customHeight="1" spans="1:8">
      <c r="A62" s="272" t="s">
        <v>199</v>
      </c>
      <c r="B62" s="267">
        <f t="shared" si="6"/>
        <v>0</v>
      </c>
      <c r="C62" s="261"/>
      <c r="D62" s="261"/>
      <c r="E62" s="261"/>
      <c r="F62" s="261"/>
      <c r="G62" s="261"/>
      <c r="H62" s="275"/>
    </row>
    <row r="63" ht="21" hidden="1" customHeight="1" spans="1:8">
      <c r="A63" s="272" t="s">
        <v>200</v>
      </c>
      <c r="B63" s="267">
        <f t="shared" si="6"/>
        <v>0</v>
      </c>
      <c r="C63" s="261"/>
      <c r="D63" s="261"/>
      <c r="E63" s="261"/>
      <c r="F63" s="261"/>
      <c r="G63" s="261"/>
      <c r="H63" s="275"/>
    </row>
    <row r="64" ht="21" hidden="1" customHeight="1" spans="1:8">
      <c r="A64" s="270" t="s">
        <v>211</v>
      </c>
      <c r="B64" s="267">
        <f t="shared" si="6"/>
        <v>0</v>
      </c>
      <c r="C64" s="267">
        <f>SUM(C65:C68)</f>
        <v>0</v>
      </c>
      <c r="D64" s="267">
        <f>SUM(D65:D68)</f>
        <v>0</v>
      </c>
      <c r="E64" s="267">
        <f>SUM(E65:E68)</f>
        <v>0</v>
      </c>
      <c r="F64" s="267">
        <f>SUM(F65:F68)</f>
        <v>0</v>
      </c>
      <c r="G64" s="267">
        <f>SUM(G65:G68)</f>
        <v>0</v>
      </c>
      <c r="H64" s="275"/>
    </row>
    <row r="65" ht="21" hidden="1" customHeight="1" spans="1:8">
      <c r="A65" s="272" t="s">
        <v>205</v>
      </c>
      <c r="B65" s="267">
        <f t="shared" si="6"/>
        <v>0</v>
      </c>
      <c r="C65" s="261"/>
      <c r="D65" s="261"/>
      <c r="E65" s="261"/>
      <c r="F65" s="261"/>
      <c r="G65" s="261"/>
      <c r="H65" s="275"/>
    </row>
    <row r="66" ht="21" hidden="1" customHeight="1" spans="1:8">
      <c r="A66" s="272" t="s">
        <v>206</v>
      </c>
      <c r="B66" s="267">
        <f t="shared" si="6"/>
        <v>0</v>
      </c>
      <c r="C66" s="261"/>
      <c r="D66" s="261"/>
      <c r="E66" s="261"/>
      <c r="F66" s="261"/>
      <c r="G66" s="261"/>
      <c r="H66" s="275"/>
    </row>
    <row r="67" ht="21" hidden="1" customHeight="1" spans="1:8">
      <c r="A67" s="272" t="s">
        <v>199</v>
      </c>
      <c r="B67" s="267">
        <f t="shared" si="6"/>
        <v>0</v>
      </c>
      <c r="C67" s="261"/>
      <c r="D67" s="261"/>
      <c r="E67" s="261"/>
      <c r="F67" s="261"/>
      <c r="G67" s="261"/>
      <c r="H67" s="275"/>
    </row>
    <row r="68" ht="21" hidden="1" customHeight="1" spans="1:8">
      <c r="A68" s="272" t="s">
        <v>200</v>
      </c>
      <c r="B68" s="267">
        <f t="shared" si="6"/>
        <v>0</v>
      </c>
      <c r="C68" s="261"/>
      <c r="D68" s="261"/>
      <c r="E68" s="261"/>
      <c r="F68" s="261"/>
      <c r="G68" s="261"/>
      <c r="H68" s="276"/>
    </row>
  </sheetData>
  <mergeCells count="10">
    <mergeCell ref="A1:H1"/>
    <mergeCell ref="B3:D3"/>
    <mergeCell ref="A3:A4"/>
    <mergeCell ref="E3:E4"/>
    <mergeCell ref="F3:F4"/>
    <mergeCell ref="G3:G4"/>
    <mergeCell ref="H3:H4"/>
    <mergeCell ref="H6:H26"/>
    <mergeCell ref="H27:H47"/>
    <mergeCell ref="H48:H68"/>
  </mergeCells>
  <printOptions horizontalCentered="1"/>
  <pageMargins left="0.47244094488189" right="0.196850393700787" top="0.511811023622047" bottom="0.748031496062992" header="0.275590551181102" footer="0.196850393700787"/>
  <pageSetup paperSize="9" scale="85" orientation="portrait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workbookViewId="0">
      <selection activeCell="K8" sqref="K8"/>
    </sheetView>
  </sheetViews>
  <sheetFormatPr defaultColWidth="9" defaultRowHeight="14.25" outlineLevelCol="7"/>
  <cols>
    <col min="1" max="1" width="30.875" style="252" customWidth="1"/>
    <col min="2" max="2" width="12.25" customWidth="1"/>
    <col min="3" max="3" width="10.375" customWidth="1"/>
    <col min="4" max="4" width="11.625" customWidth="1"/>
    <col min="5" max="5" width="8.375" customWidth="1"/>
    <col min="6" max="7" width="8.875" customWidth="1"/>
  </cols>
  <sheetData>
    <row r="1" ht="33" customHeight="1" spans="1:8">
      <c r="A1" s="253" t="s">
        <v>214</v>
      </c>
      <c r="B1" s="253"/>
      <c r="C1" s="253"/>
      <c r="D1" s="253"/>
      <c r="E1" s="253"/>
      <c r="F1" s="253"/>
      <c r="G1" s="253"/>
      <c r="H1" s="253"/>
    </row>
    <row r="2" ht="18.75" customHeight="1" spans="1:8">
      <c r="A2" s="238" t="s">
        <v>7</v>
      </c>
      <c r="B2" s="253"/>
      <c r="C2" s="253"/>
      <c r="G2" s="264"/>
      <c r="H2" s="263" t="s">
        <v>66</v>
      </c>
    </row>
    <row r="3" s="252" customFormat="1" ht="21.75" customHeight="1" spans="1:8">
      <c r="A3" s="255" t="s">
        <v>10</v>
      </c>
      <c r="B3" s="255" t="s">
        <v>191</v>
      </c>
      <c r="C3" s="255"/>
      <c r="D3" s="255"/>
      <c r="E3" s="265" t="s">
        <v>100</v>
      </c>
      <c r="F3" s="265" t="s">
        <v>192</v>
      </c>
      <c r="G3" s="265" t="s">
        <v>193</v>
      </c>
      <c r="H3" s="255" t="s">
        <v>13</v>
      </c>
    </row>
    <row r="4" ht="50.25" customHeight="1" spans="1:8">
      <c r="A4" s="255"/>
      <c r="B4" s="257" t="s">
        <v>101</v>
      </c>
      <c r="C4" s="258" t="s">
        <v>102</v>
      </c>
      <c r="D4" s="258" t="s">
        <v>103</v>
      </c>
      <c r="E4" s="266"/>
      <c r="F4" s="266"/>
      <c r="G4" s="266"/>
      <c r="H4" s="255"/>
    </row>
    <row r="5" ht="24" customHeight="1" spans="1:8">
      <c r="A5" s="260" t="s">
        <v>194</v>
      </c>
      <c r="B5" s="267">
        <f t="shared" ref="B5:G5" si="0">SUM(B6,B27,B48)</f>
        <v>0</v>
      </c>
      <c r="C5" s="267">
        <f t="shared" si="0"/>
        <v>0</v>
      </c>
      <c r="D5" s="267">
        <f t="shared" si="0"/>
        <v>0</v>
      </c>
      <c r="E5" s="267">
        <f t="shared" si="0"/>
        <v>0</v>
      </c>
      <c r="F5" s="267">
        <f t="shared" si="0"/>
        <v>0</v>
      </c>
      <c r="G5" s="267">
        <f t="shared" si="0"/>
        <v>0</v>
      </c>
      <c r="H5" s="268"/>
    </row>
    <row r="6" ht="21" customHeight="1" spans="1:8">
      <c r="A6" s="260" t="s">
        <v>215</v>
      </c>
      <c r="B6" s="267">
        <f>SUM(B7,B12,B17,B22)</f>
        <v>0</v>
      </c>
      <c r="C6" s="267">
        <f t="shared" ref="C6:H6" si="1">SUM(C7,C12,C17,C22)</f>
        <v>0</v>
      </c>
      <c r="D6" s="267">
        <f t="shared" si="1"/>
        <v>0</v>
      </c>
      <c r="E6" s="267">
        <f t="shared" si="1"/>
        <v>0</v>
      </c>
      <c r="F6" s="267">
        <f t="shared" si="1"/>
        <v>0</v>
      </c>
      <c r="G6" s="267">
        <f t="shared" si="1"/>
        <v>0</v>
      </c>
      <c r="H6" s="269">
        <f t="shared" si="1"/>
        <v>0</v>
      </c>
    </row>
    <row r="7" ht="21" customHeight="1" spans="1:8">
      <c r="A7" s="270" t="s">
        <v>196</v>
      </c>
      <c r="B7" s="267">
        <f t="shared" ref="B7:B26" si="2">SUM(C7:D7)</f>
        <v>0</v>
      </c>
      <c r="C7" s="267">
        <f>SUM(C8:C11)</f>
        <v>0</v>
      </c>
      <c r="D7" s="267">
        <f>SUM(D8:D11)</f>
        <v>0</v>
      </c>
      <c r="E7" s="267">
        <f>SUM(E8:E11)</f>
        <v>0</v>
      </c>
      <c r="F7" s="267">
        <f>SUM(F8:F11)</f>
        <v>0</v>
      </c>
      <c r="G7" s="267">
        <f>SUM(G8:G11)</f>
        <v>0</v>
      </c>
      <c r="H7" s="271"/>
    </row>
    <row r="8" ht="21" customHeight="1" spans="1:8">
      <c r="A8" s="272" t="s">
        <v>205</v>
      </c>
      <c r="B8" s="267">
        <f t="shared" si="2"/>
        <v>0</v>
      </c>
      <c r="C8" s="261"/>
      <c r="D8" s="261"/>
      <c r="E8" s="261"/>
      <c r="F8" s="261"/>
      <c r="G8" s="261"/>
      <c r="H8" s="271"/>
    </row>
    <row r="9" ht="21" customHeight="1" spans="1:8">
      <c r="A9" s="272" t="s">
        <v>206</v>
      </c>
      <c r="B9" s="267">
        <f t="shared" si="2"/>
        <v>0</v>
      </c>
      <c r="C9" s="261"/>
      <c r="D9" s="261"/>
      <c r="E9" s="261"/>
      <c r="F9" s="261"/>
      <c r="G9" s="261"/>
      <c r="H9" s="271"/>
    </row>
    <row r="10" ht="21" customHeight="1" spans="1:8">
      <c r="A10" s="272" t="s">
        <v>199</v>
      </c>
      <c r="B10" s="267">
        <f t="shared" si="2"/>
        <v>0</v>
      </c>
      <c r="C10" s="261"/>
      <c r="D10" s="261"/>
      <c r="E10" s="261"/>
      <c r="F10" s="261"/>
      <c r="G10" s="261"/>
      <c r="H10" s="271"/>
    </row>
    <row r="11" ht="21" customHeight="1" spans="1:8">
      <c r="A11" s="272" t="s">
        <v>200</v>
      </c>
      <c r="B11" s="267">
        <f t="shared" si="2"/>
        <v>0</v>
      </c>
      <c r="C11" s="261"/>
      <c r="D11" s="261"/>
      <c r="E11" s="261"/>
      <c r="F11" s="261"/>
      <c r="G11" s="261"/>
      <c r="H11" s="271"/>
    </row>
    <row r="12" ht="21" customHeight="1" spans="1:8">
      <c r="A12" s="270" t="s">
        <v>201</v>
      </c>
      <c r="B12" s="267">
        <f t="shared" si="2"/>
        <v>0</v>
      </c>
      <c r="C12" s="267">
        <f>SUM(C13:C16)</f>
        <v>0</v>
      </c>
      <c r="D12" s="267">
        <f>SUM(D13:D16)</f>
        <v>0</v>
      </c>
      <c r="E12" s="267">
        <f>SUM(E13:E16)</f>
        <v>0</v>
      </c>
      <c r="F12" s="267">
        <f>SUM(F13:F16)</f>
        <v>0</v>
      </c>
      <c r="G12" s="267">
        <f>SUM(G13:G16)</f>
        <v>0</v>
      </c>
      <c r="H12" s="271"/>
    </row>
    <row r="13" ht="21" customHeight="1" spans="1:8">
      <c r="A13" s="272" t="s">
        <v>205</v>
      </c>
      <c r="B13" s="267">
        <f t="shared" si="2"/>
        <v>0</v>
      </c>
      <c r="C13" s="261"/>
      <c r="D13" s="261"/>
      <c r="E13" s="261"/>
      <c r="F13" s="261"/>
      <c r="G13" s="261"/>
      <c r="H13" s="271"/>
    </row>
    <row r="14" ht="21" customHeight="1" spans="1:8">
      <c r="A14" s="272" t="s">
        <v>206</v>
      </c>
      <c r="B14" s="267">
        <f t="shared" si="2"/>
        <v>0</v>
      </c>
      <c r="C14" s="261"/>
      <c r="D14" s="261"/>
      <c r="E14" s="261"/>
      <c r="F14" s="261"/>
      <c r="G14" s="261"/>
      <c r="H14" s="271"/>
    </row>
    <row r="15" ht="21" customHeight="1" spans="1:8">
      <c r="A15" s="272" t="s">
        <v>199</v>
      </c>
      <c r="B15" s="267">
        <f t="shared" si="2"/>
        <v>0</v>
      </c>
      <c r="C15" s="261"/>
      <c r="D15" s="261"/>
      <c r="E15" s="261"/>
      <c r="F15" s="261"/>
      <c r="G15" s="261"/>
      <c r="H15" s="271"/>
    </row>
    <row r="16" ht="21" customHeight="1" spans="1:8">
      <c r="A16" s="272" t="s">
        <v>200</v>
      </c>
      <c r="B16" s="267">
        <f t="shared" si="2"/>
        <v>0</v>
      </c>
      <c r="C16" s="261"/>
      <c r="D16" s="261"/>
      <c r="E16" s="261"/>
      <c r="F16" s="261"/>
      <c r="G16" s="261"/>
      <c r="H16" s="271"/>
    </row>
    <row r="17" ht="21" customHeight="1" spans="1:8">
      <c r="A17" s="270" t="s">
        <v>216</v>
      </c>
      <c r="B17" s="267">
        <f t="shared" si="2"/>
        <v>0</v>
      </c>
      <c r="C17" s="267">
        <f>SUM(C18:C21)</f>
        <v>0</v>
      </c>
      <c r="D17" s="267">
        <f>SUM(D18:D21)</f>
        <v>0</v>
      </c>
      <c r="E17" s="267">
        <f>SUM(E18:E21)</f>
        <v>0</v>
      </c>
      <c r="F17" s="267">
        <f>SUM(F18:F21)</f>
        <v>0</v>
      </c>
      <c r="G17" s="267">
        <f>SUM(G18:G21)</f>
        <v>0</v>
      </c>
      <c r="H17" s="271"/>
    </row>
    <row r="18" ht="21" customHeight="1" spans="1:8">
      <c r="A18" s="272" t="s">
        <v>205</v>
      </c>
      <c r="B18" s="267">
        <f t="shared" si="2"/>
        <v>0</v>
      </c>
      <c r="C18" s="261"/>
      <c r="D18" s="261"/>
      <c r="E18" s="261"/>
      <c r="F18" s="261"/>
      <c r="G18" s="261"/>
      <c r="H18" s="271"/>
    </row>
    <row r="19" ht="21" customHeight="1" spans="1:8">
      <c r="A19" s="272" t="s">
        <v>206</v>
      </c>
      <c r="B19" s="267">
        <f t="shared" si="2"/>
        <v>0</v>
      </c>
      <c r="C19" s="261"/>
      <c r="D19" s="261"/>
      <c r="E19" s="261"/>
      <c r="F19" s="261"/>
      <c r="G19" s="261"/>
      <c r="H19" s="271"/>
    </row>
    <row r="20" ht="21" customHeight="1" spans="1:8">
      <c r="A20" s="272" t="s">
        <v>199</v>
      </c>
      <c r="B20" s="267">
        <f t="shared" si="2"/>
        <v>0</v>
      </c>
      <c r="C20" s="261"/>
      <c r="D20" s="261"/>
      <c r="E20" s="261"/>
      <c r="F20" s="261"/>
      <c r="G20" s="261"/>
      <c r="H20" s="271"/>
    </row>
    <row r="21" ht="21" customHeight="1" spans="1:8">
      <c r="A21" s="272" t="s">
        <v>200</v>
      </c>
      <c r="B21" s="267">
        <f t="shared" si="2"/>
        <v>0</v>
      </c>
      <c r="C21" s="261"/>
      <c r="D21" s="261"/>
      <c r="E21" s="261"/>
      <c r="F21" s="261"/>
      <c r="G21" s="261"/>
      <c r="H21" s="271"/>
    </row>
    <row r="22" ht="21" customHeight="1" spans="1:8">
      <c r="A22" s="270" t="s">
        <v>211</v>
      </c>
      <c r="B22" s="267">
        <f t="shared" si="2"/>
        <v>0</v>
      </c>
      <c r="C22" s="267">
        <f>SUM(C23:C26)</f>
        <v>0</v>
      </c>
      <c r="D22" s="267">
        <f>SUM(D23:D26)</f>
        <v>0</v>
      </c>
      <c r="E22" s="267">
        <f>SUM(E23:E26)</f>
        <v>0</v>
      </c>
      <c r="F22" s="267">
        <f>SUM(F23:F26)</f>
        <v>0</v>
      </c>
      <c r="G22" s="267">
        <f>SUM(G23:G26)</f>
        <v>0</v>
      </c>
      <c r="H22" s="271"/>
    </row>
    <row r="23" ht="21" customHeight="1" spans="1:8">
      <c r="A23" s="272" t="s">
        <v>205</v>
      </c>
      <c r="B23" s="267">
        <f t="shared" si="2"/>
        <v>0</v>
      </c>
      <c r="C23" s="261"/>
      <c r="D23" s="261"/>
      <c r="E23" s="261"/>
      <c r="F23" s="261"/>
      <c r="G23" s="261"/>
      <c r="H23" s="271"/>
    </row>
    <row r="24" ht="21" customHeight="1" spans="1:8">
      <c r="A24" s="272" t="s">
        <v>206</v>
      </c>
      <c r="B24" s="267">
        <f t="shared" si="2"/>
        <v>0</v>
      </c>
      <c r="C24" s="261"/>
      <c r="D24" s="261"/>
      <c r="E24" s="261"/>
      <c r="F24" s="261"/>
      <c r="G24" s="261"/>
      <c r="H24" s="271"/>
    </row>
    <row r="25" ht="21" customHeight="1" spans="1:8">
      <c r="A25" s="272" t="s">
        <v>199</v>
      </c>
      <c r="B25" s="267">
        <f t="shared" si="2"/>
        <v>0</v>
      </c>
      <c r="C25" s="261"/>
      <c r="D25" s="261"/>
      <c r="E25" s="261"/>
      <c r="F25" s="261"/>
      <c r="G25" s="261"/>
      <c r="H25" s="271"/>
    </row>
    <row r="26" ht="21" customHeight="1" spans="1:8">
      <c r="A26" s="272" t="s">
        <v>200</v>
      </c>
      <c r="B26" s="267">
        <f t="shared" si="2"/>
        <v>0</v>
      </c>
      <c r="C26" s="261"/>
      <c r="D26" s="261"/>
      <c r="E26" s="261"/>
      <c r="F26" s="261"/>
      <c r="G26" s="261"/>
      <c r="H26" s="273"/>
    </row>
    <row r="27" ht="21" customHeight="1" spans="1:8">
      <c r="A27" s="260" t="s">
        <v>217</v>
      </c>
      <c r="B27" s="267">
        <f t="shared" ref="B27:G27" si="3">SUM(B28,B33,B38,B43)</f>
        <v>0</v>
      </c>
      <c r="C27" s="267">
        <f t="shared" si="3"/>
        <v>0</v>
      </c>
      <c r="D27" s="267">
        <f t="shared" si="3"/>
        <v>0</v>
      </c>
      <c r="E27" s="267">
        <f t="shared" si="3"/>
        <v>0</v>
      </c>
      <c r="F27" s="267">
        <f t="shared" si="3"/>
        <v>0</v>
      </c>
      <c r="G27" s="267">
        <f t="shared" si="3"/>
        <v>0</v>
      </c>
      <c r="H27" s="274"/>
    </row>
    <row r="28" ht="21" customHeight="1" spans="1:8">
      <c r="A28" s="270" t="s">
        <v>196</v>
      </c>
      <c r="B28" s="267">
        <f t="shared" ref="B28:B47" si="4">SUM(C28:D28)</f>
        <v>0</v>
      </c>
      <c r="C28" s="267">
        <f>SUM(C29:C32)</f>
        <v>0</v>
      </c>
      <c r="D28" s="267">
        <f>SUM(D29:D32)</f>
        <v>0</v>
      </c>
      <c r="E28" s="267">
        <f>SUM(E29:E32)</f>
        <v>0</v>
      </c>
      <c r="F28" s="267">
        <f>SUM(F29:F32)</f>
        <v>0</v>
      </c>
      <c r="G28" s="267">
        <f>SUM(G29:G32)</f>
        <v>0</v>
      </c>
      <c r="H28" s="275"/>
    </row>
    <row r="29" ht="21" customHeight="1" spans="1:8">
      <c r="A29" s="272" t="s">
        <v>205</v>
      </c>
      <c r="B29" s="267">
        <f t="shared" si="4"/>
        <v>0</v>
      </c>
      <c r="C29" s="261"/>
      <c r="D29" s="261"/>
      <c r="E29" s="261"/>
      <c r="F29" s="261"/>
      <c r="G29" s="261"/>
      <c r="H29" s="275"/>
    </row>
    <row r="30" ht="21" customHeight="1" spans="1:8">
      <c r="A30" s="272" t="s">
        <v>206</v>
      </c>
      <c r="B30" s="267">
        <f t="shared" si="4"/>
        <v>0</v>
      </c>
      <c r="C30" s="261"/>
      <c r="D30" s="261"/>
      <c r="E30" s="261"/>
      <c r="F30" s="261"/>
      <c r="G30" s="261"/>
      <c r="H30" s="275"/>
    </row>
    <row r="31" ht="21" customHeight="1" spans="1:8">
      <c r="A31" s="272" t="s">
        <v>199</v>
      </c>
      <c r="B31" s="267">
        <f t="shared" si="4"/>
        <v>0</v>
      </c>
      <c r="C31" s="261"/>
      <c r="D31" s="261"/>
      <c r="E31" s="261"/>
      <c r="F31" s="261"/>
      <c r="G31" s="261"/>
      <c r="H31" s="275"/>
    </row>
    <row r="32" ht="21" customHeight="1" spans="1:8">
      <c r="A32" s="272" t="s">
        <v>200</v>
      </c>
      <c r="B32" s="267">
        <f t="shared" si="4"/>
        <v>0</v>
      </c>
      <c r="C32" s="261"/>
      <c r="D32" s="261"/>
      <c r="E32" s="261"/>
      <c r="F32" s="261"/>
      <c r="G32" s="261"/>
      <c r="H32" s="275"/>
    </row>
    <row r="33" ht="21" customHeight="1" spans="1:8">
      <c r="A33" s="270" t="s">
        <v>201</v>
      </c>
      <c r="B33" s="267">
        <f t="shared" si="4"/>
        <v>0</v>
      </c>
      <c r="C33" s="267">
        <f>SUM(C34:C37)</f>
        <v>0</v>
      </c>
      <c r="D33" s="267">
        <f>SUM(D34:D37)</f>
        <v>0</v>
      </c>
      <c r="E33" s="267">
        <f>SUM(E34:E37)</f>
        <v>0</v>
      </c>
      <c r="F33" s="267">
        <f>SUM(F34:F37)</f>
        <v>0</v>
      </c>
      <c r="G33" s="267">
        <f>SUM(G34:G37)</f>
        <v>0</v>
      </c>
      <c r="H33" s="275"/>
    </row>
    <row r="34" ht="21" customHeight="1" spans="1:8">
      <c r="A34" s="272" t="s">
        <v>205</v>
      </c>
      <c r="B34" s="267">
        <f t="shared" si="4"/>
        <v>0</v>
      </c>
      <c r="C34" s="261"/>
      <c r="D34" s="261"/>
      <c r="E34" s="261"/>
      <c r="F34" s="261"/>
      <c r="G34" s="261"/>
      <c r="H34" s="275"/>
    </row>
    <row r="35" ht="21" customHeight="1" spans="1:8">
      <c r="A35" s="272" t="s">
        <v>206</v>
      </c>
      <c r="B35" s="267">
        <f t="shared" si="4"/>
        <v>0</v>
      </c>
      <c r="C35" s="261"/>
      <c r="D35" s="261"/>
      <c r="E35" s="261"/>
      <c r="F35" s="261"/>
      <c r="G35" s="261"/>
      <c r="H35" s="275"/>
    </row>
    <row r="36" ht="21" customHeight="1" spans="1:8">
      <c r="A36" s="272" t="s">
        <v>199</v>
      </c>
      <c r="B36" s="267">
        <f t="shared" si="4"/>
        <v>0</v>
      </c>
      <c r="C36" s="261"/>
      <c r="D36" s="261"/>
      <c r="E36" s="261"/>
      <c r="F36" s="261"/>
      <c r="G36" s="261"/>
      <c r="H36" s="275"/>
    </row>
    <row r="37" ht="21" customHeight="1" spans="1:8">
      <c r="A37" s="272" t="s">
        <v>200</v>
      </c>
      <c r="B37" s="267">
        <f t="shared" si="4"/>
        <v>0</v>
      </c>
      <c r="C37" s="261"/>
      <c r="D37" s="261"/>
      <c r="E37" s="261"/>
      <c r="F37" s="261"/>
      <c r="G37" s="261"/>
      <c r="H37" s="275"/>
    </row>
    <row r="38" ht="21" customHeight="1" spans="1:8">
      <c r="A38" s="270" t="s">
        <v>216</v>
      </c>
      <c r="B38" s="267">
        <f t="shared" si="4"/>
        <v>0</v>
      </c>
      <c r="C38" s="267">
        <f>SUM(C39:C42)</f>
        <v>0</v>
      </c>
      <c r="D38" s="267">
        <f>SUM(D39:D42)</f>
        <v>0</v>
      </c>
      <c r="E38" s="267">
        <f>SUM(E39:E42)</f>
        <v>0</v>
      </c>
      <c r="F38" s="267">
        <f>SUM(F39:F42)</f>
        <v>0</v>
      </c>
      <c r="G38" s="267">
        <f>SUM(G39:G42)</f>
        <v>0</v>
      </c>
      <c r="H38" s="275"/>
    </row>
    <row r="39" ht="21" customHeight="1" spans="1:8">
      <c r="A39" s="272" t="s">
        <v>205</v>
      </c>
      <c r="B39" s="267">
        <f t="shared" si="4"/>
        <v>0</v>
      </c>
      <c r="C39" s="261"/>
      <c r="D39" s="261"/>
      <c r="E39" s="261"/>
      <c r="F39" s="261"/>
      <c r="G39" s="261"/>
      <c r="H39" s="275"/>
    </row>
    <row r="40" ht="21" customHeight="1" spans="1:8">
      <c r="A40" s="272" t="s">
        <v>206</v>
      </c>
      <c r="B40" s="267">
        <f t="shared" si="4"/>
        <v>0</v>
      </c>
      <c r="C40" s="261"/>
      <c r="D40" s="261"/>
      <c r="E40" s="261"/>
      <c r="F40" s="261"/>
      <c r="G40" s="261"/>
      <c r="H40" s="275"/>
    </row>
    <row r="41" ht="21" customHeight="1" spans="1:8">
      <c r="A41" s="272" t="s">
        <v>199</v>
      </c>
      <c r="B41" s="267">
        <f t="shared" si="4"/>
        <v>0</v>
      </c>
      <c r="C41" s="261"/>
      <c r="D41" s="261"/>
      <c r="E41" s="261"/>
      <c r="F41" s="261"/>
      <c r="G41" s="261"/>
      <c r="H41" s="275"/>
    </row>
    <row r="42" ht="21" customHeight="1" spans="1:8">
      <c r="A42" s="272" t="s">
        <v>200</v>
      </c>
      <c r="B42" s="267">
        <f t="shared" si="4"/>
        <v>0</v>
      </c>
      <c r="C42" s="261"/>
      <c r="D42" s="261"/>
      <c r="E42" s="261"/>
      <c r="F42" s="261"/>
      <c r="G42" s="261"/>
      <c r="H42" s="275"/>
    </row>
    <row r="43" ht="21" customHeight="1" spans="1:8">
      <c r="A43" s="270" t="s">
        <v>211</v>
      </c>
      <c r="B43" s="267">
        <f t="shared" si="4"/>
        <v>0</v>
      </c>
      <c r="C43" s="267">
        <f>SUM(C44:C47)</f>
        <v>0</v>
      </c>
      <c r="D43" s="267">
        <f>SUM(D44:D47)</f>
        <v>0</v>
      </c>
      <c r="E43" s="267">
        <f>SUM(E44:E47)</f>
        <v>0</v>
      </c>
      <c r="F43" s="267">
        <f>SUM(F44:F47)</f>
        <v>0</v>
      </c>
      <c r="G43" s="267">
        <f>SUM(G44:G47)</f>
        <v>0</v>
      </c>
      <c r="H43" s="275"/>
    </row>
    <row r="44" ht="21" customHeight="1" spans="1:8">
      <c r="A44" s="272" t="s">
        <v>205</v>
      </c>
      <c r="B44" s="267">
        <f t="shared" si="4"/>
        <v>0</v>
      </c>
      <c r="C44" s="261"/>
      <c r="D44" s="261"/>
      <c r="E44" s="261"/>
      <c r="F44" s="261"/>
      <c r="G44" s="261"/>
      <c r="H44" s="275"/>
    </row>
    <row r="45" ht="21" customHeight="1" spans="1:8">
      <c r="A45" s="272" t="s">
        <v>206</v>
      </c>
      <c r="B45" s="267">
        <f t="shared" si="4"/>
        <v>0</v>
      </c>
      <c r="C45" s="261"/>
      <c r="D45" s="261"/>
      <c r="E45" s="261"/>
      <c r="F45" s="261"/>
      <c r="G45" s="261"/>
      <c r="H45" s="275"/>
    </row>
    <row r="46" ht="21" customHeight="1" spans="1:8">
      <c r="A46" s="272" t="s">
        <v>199</v>
      </c>
      <c r="B46" s="267">
        <f t="shared" si="4"/>
        <v>0</v>
      </c>
      <c r="C46" s="261"/>
      <c r="D46" s="261"/>
      <c r="E46" s="261"/>
      <c r="F46" s="261"/>
      <c r="G46" s="261"/>
      <c r="H46" s="275"/>
    </row>
    <row r="47" ht="21" customHeight="1" spans="1:8">
      <c r="A47" s="272" t="s">
        <v>200</v>
      </c>
      <c r="B47" s="267">
        <f t="shared" si="4"/>
        <v>0</v>
      </c>
      <c r="C47" s="261"/>
      <c r="D47" s="261"/>
      <c r="E47" s="261"/>
      <c r="F47" s="261"/>
      <c r="G47" s="261"/>
      <c r="H47" s="276"/>
    </row>
    <row r="48" ht="21" customHeight="1" spans="1:8">
      <c r="A48" s="260" t="s">
        <v>218</v>
      </c>
      <c r="B48" s="267">
        <f t="shared" ref="B48:G48" si="5">SUM(B49,B54,B59,B64)</f>
        <v>0</v>
      </c>
      <c r="C48" s="267">
        <f t="shared" si="5"/>
        <v>0</v>
      </c>
      <c r="D48" s="267">
        <f t="shared" si="5"/>
        <v>0</v>
      </c>
      <c r="E48" s="267">
        <f t="shared" si="5"/>
        <v>0</v>
      </c>
      <c r="F48" s="267">
        <f t="shared" si="5"/>
        <v>0</v>
      </c>
      <c r="G48" s="267">
        <f t="shared" si="5"/>
        <v>0</v>
      </c>
      <c r="H48" s="274"/>
    </row>
    <row r="49" ht="21" customHeight="1" spans="1:8">
      <c r="A49" s="270" t="s">
        <v>196</v>
      </c>
      <c r="B49" s="267">
        <f t="shared" ref="B49:B68" si="6">SUM(C49:D49)</f>
        <v>0</v>
      </c>
      <c r="C49" s="267">
        <f>SUM(C50:C53)</f>
        <v>0</v>
      </c>
      <c r="D49" s="267">
        <f>SUM(D50:D53)</f>
        <v>0</v>
      </c>
      <c r="E49" s="267">
        <f>SUM(E50:E53)</f>
        <v>0</v>
      </c>
      <c r="F49" s="267">
        <f>SUM(F50:F53)</f>
        <v>0</v>
      </c>
      <c r="G49" s="267">
        <f>SUM(G50:G53)</f>
        <v>0</v>
      </c>
      <c r="H49" s="275"/>
    </row>
    <row r="50" ht="21" customHeight="1" spans="1:8">
      <c r="A50" s="272" t="s">
        <v>205</v>
      </c>
      <c r="B50" s="267">
        <f t="shared" si="6"/>
        <v>0</v>
      </c>
      <c r="C50" s="261"/>
      <c r="D50" s="261"/>
      <c r="E50" s="261"/>
      <c r="F50" s="261"/>
      <c r="G50" s="261"/>
      <c r="H50" s="275"/>
    </row>
    <row r="51" ht="21" customHeight="1" spans="1:8">
      <c r="A51" s="272" t="s">
        <v>206</v>
      </c>
      <c r="B51" s="267">
        <f t="shared" si="6"/>
        <v>0</v>
      </c>
      <c r="C51" s="261"/>
      <c r="D51" s="261"/>
      <c r="E51" s="261"/>
      <c r="F51" s="261"/>
      <c r="G51" s="261"/>
      <c r="H51" s="275"/>
    </row>
    <row r="52" ht="21" customHeight="1" spans="1:8">
      <c r="A52" s="272" t="s">
        <v>199</v>
      </c>
      <c r="B52" s="267">
        <f t="shared" si="6"/>
        <v>0</v>
      </c>
      <c r="C52" s="261"/>
      <c r="D52" s="261"/>
      <c r="E52" s="261"/>
      <c r="F52" s="261"/>
      <c r="G52" s="261"/>
      <c r="H52" s="275"/>
    </row>
    <row r="53" ht="21" customHeight="1" spans="1:8">
      <c r="A53" s="272" t="s">
        <v>200</v>
      </c>
      <c r="B53" s="267">
        <f t="shared" si="6"/>
        <v>0</v>
      </c>
      <c r="C53" s="261"/>
      <c r="D53" s="261"/>
      <c r="E53" s="261"/>
      <c r="F53" s="261"/>
      <c r="G53" s="261"/>
      <c r="H53" s="275"/>
    </row>
    <row r="54" ht="21" customHeight="1" spans="1:8">
      <c r="A54" s="270" t="s">
        <v>201</v>
      </c>
      <c r="B54" s="267">
        <f t="shared" si="6"/>
        <v>0</v>
      </c>
      <c r="C54" s="267">
        <f>SUM(C55:C58)</f>
        <v>0</v>
      </c>
      <c r="D54" s="267">
        <f>SUM(D55:D58)</f>
        <v>0</v>
      </c>
      <c r="E54" s="267">
        <f>SUM(E55:E58)</f>
        <v>0</v>
      </c>
      <c r="F54" s="267">
        <f>SUM(F55:F58)</f>
        <v>0</v>
      </c>
      <c r="G54" s="267">
        <f>SUM(G55:G58)</f>
        <v>0</v>
      </c>
      <c r="H54" s="275"/>
    </row>
    <row r="55" ht="21" customHeight="1" spans="1:8">
      <c r="A55" s="272" t="s">
        <v>205</v>
      </c>
      <c r="B55" s="267">
        <f t="shared" si="6"/>
        <v>0</v>
      </c>
      <c r="C55" s="261"/>
      <c r="D55" s="261"/>
      <c r="E55" s="261"/>
      <c r="F55" s="261"/>
      <c r="G55" s="261"/>
      <c r="H55" s="275"/>
    </row>
    <row r="56" ht="21" customHeight="1" spans="1:8">
      <c r="A56" s="272" t="s">
        <v>206</v>
      </c>
      <c r="B56" s="267">
        <f t="shared" si="6"/>
        <v>0</v>
      </c>
      <c r="C56" s="261"/>
      <c r="D56" s="261"/>
      <c r="E56" s="261"/>
      <c r="F56" s="261"/>
      <c r="G56" s="261"/>
      <c r="H56" s="275"/>
    </row>
    <row r="57" ht="21" customHeight="1" spans="1:8">
      <c r="A57" s="272" t="s">
        <v>199</v>
      </c>
      <c r="B57" s="267">
        <f t="shared" si="6"/>
        <v>0</v>
      </c>
      <c r="C57" s="261"/>
      <c r="D57" s="261"/>
      <c r="E57" s="261"/>
      <c r="F57" s="261"/>
      <c r="G57" s="261"/>
      <c r="H57" s="275"/>
    </row>
    <row r="58" ht="21" customHeight="1" spans="1:8">
      <c r="A58" s="272" t="s">
        <v>200</v>
      </c>
      <c r="B58" s="267">
        <f t="shared" si="6"/>
        <v>0</v>
      </c>
      <c r="C58" s="261"/>
      <c r="D58" s="261"/>
      <c r="E58" s="261"/>
      <c r="F58" s="261"/>
      <c r="G58" s="261"/>
      <c r="H58" s="275"/>
    </row>
    <row r="59" ht="21" customHeight="1" spans="1:8">
      <c r="A59" s="270" t="s">
        <v>204</v>
      </c>
      <c r="B59" s="267">
        <f t="shared" si="6"/>
        <v>0</v>
      </c>
      <c r="C59" s="267">
        <f>SUM(C60:C63)</f>
        <v>0</v>
      </c>
      <c r="D59" s="267">
        <f>SUM(D60:D63)</f>
        <v>0</v>
      </c>
      <c r="E59" s="267">
        <f>SUM(E60:E63)</f>
        <v>0</v>
      </c>
      <c r="F59" s="267">
        <f>SUM(F60:F63)</f>
        <v>0</v>
      </c>
      <c r="G59" s="267">
        <f>SUM(G60:G63)</f>
        <v>0</v>
      </c>
      <c r="H59" s="275"/>
    </row>
    <row r="60" ht="21" customHeight="1" spans="1:8">
      <c r="A60" s="272" t="s">
        <v>205</v>
      </c>
      <c r="B60" s="267">
        <f t="shared" si="6"/>
        <v>0</v>
      </c>
      <c r="C60" s="261"/>
      <c r="D60" s="261"/>
      <c r="E60" s="261"/>
      <c r="F60" s="261"/>
      <c r="G60" s="261"/>
      <c r="H60" s="275"/>
    </row>
    <row r="61" ht="21" customHeight="1" spans="1:8">
      <c r="A61" s="272" t="s">
        <v>206</v>
      </c>
      <c r="B61" s="267">
        <f t="shared" si="6"/>
        <v>0</v>
      </c>
      <c r="C61" s="261"/>
      <c r="D61" s="261"/>
      <c r="E61" s="261"/>
      <c r="F61" s="261"/>
      <c r="G61" s="261"/>
      <c r="H61" s="275"/>
    </row>
    <row r="62" ht="21" customHeight="1" spans="1:8">
      <c r="A62" s="272" t="s">
        <v>199</v>
      </c>
      <c r="B62" s="267">
        <f t="shared" si="6"/>
        <v>0</v>
      </c>
      <c r="C62" s="261"/>
      <c r="D62" s="261"/>
      <c r="E62" s="261"/>
      <c r="F62" s="261"/>
      <c r="G62" s="261"/>
      <c r="H62" s="275"/>
    </row>
    <row r="63" ht="21" customHeight="1" spans="1:8">
      <c r="A63" s="272" t="s">
        <v>200</v>
      </c>
      <c r="B63" s="267">
        <f t="shared" si="6"/>
        <v>0</v>
      </c>
      <c r="C63" s="261"/>
      <c r="D63" s="261"/>
      <c r="E63" s="261"/>
      <c r="F63" s="261"/>
      <c r="G63" s="261"/>
      <c r="H63" s="275"/>
    </row>
    <row r="64" ht="21" customHeight="1" spans="1:8">
      <c r="A64" s="270" t="s">
        <v>211</v>
      </c>
      <c r="B64" s="267">
        <f t="shared" si="6"/>
        <v>0</v>
      </c>
      <c r="C64" s="267">
        <f>SUM(C65:C68)</f>
        <v>0</v>
      </c>
      <c r="D64" s="267">
        <f>SUM(D65:D68)</f>
        <v>0</v>
      </c>
      <c r="E64" s="267">
        <f>SUM(E65:E68)</f>
        <v>0</v>
      </c>
      <c r="F64" s="267">
        <f>SUM(F65:F68)</f>
        <v>0</v>
      </c>
      <c r="G64" s="267">
        <f>SUM(G65:G68)</f>
        <v>0</v>
      </c>
      <c r="H64" s="275"/>
    </row>
    <row r="65" ht="21" customHeight="1" spans="1:8">
      <c r="A65" s="272" t="s">
        <v>205</v>
      </c>
      <c r="B65" s="267">
        <f t="shared" si="6"/>
        <v>0</v>
      </c>
      <c r="C65" s="261"/>
      <c r="D65" s="261"/>
      <c r="E65" s="261"/>
      <c r="F65" s="261"/>
      <c r="G65" s="261"/>
      <c r="H65" s="275"/>
    </row>
    <row r="66" ht="21" customHeight="1" spans="1:8">
      <c r="A66" s="272" t="s">
        <v>206</v>
      </c>
      <c r="B66" s="267">
        <f t="shared" si="6"/>
        <v>0</v>
      </c>
      <c r="C66" s="261"/>
      <c r="D66" s="261"/>
      <c r="E66" s="261"/>
      <c r="F66" s="261"/>
      <c r="G66" s="261"/>
      <c r="H66" s="275"/>
    </row>
    <row r="67" ht="21" customHeight="1" spans="1:8">
      <c r="A67" s="272" t="s">
        <v>199</v>
      </c>
      <c r="B67" s="267">
        <f t="shared" si="6"/>
        <v>0</v>
      </c>
      <c r="C67" s="261"/>
      <c r="D67" s="261"/>
      <c r="E67" s="261"/>
      <c r="F67" s="261"/>
      <c r="G67" s="261"/>
      <c r="H67" s="275"/>
    </row>
    <row r="68" ht="21" customHeight="1" spans="1:8">
      <c r="A68" s="272" t="s">
        <v>200</v>
      </c>
      <c r="B68" s="267">
        <f t="shared" si="6"/>
        <v>0</v>
      </c>
      <c r="C68" s="261"/>
      <c r="D68" s="261"/>
      <c r="E68" s="261"/>
      <c r="F68" s="261"/>
      <c r="G68" s="261"/>
      <c r="H68" s="276"/>
    </row>
  </sheetData>
  <mergeCells count="10">
    <mergeCell ref="A1:H1"/>
    <mergeCell ref="B3:D3"/>
    <mergeCell ref="A3:A4"/>
    <mergeCell ref="E3:E4"/>
    <mergeCell ref="F3:F4"/>
    <mergeCell ref="G3:G4"/>
    <mergeCell ref="H3:H4"/>
    <mergeCell ref="H6:H26"/>
    <mergeCell ref="H27:H47"/>
    <mergeCell ref="H48:H68"/>
  </mergeCells>
  <printOptions horizontalCentered="1"/>
  <pageMargins left="0.47244094488189" right="0.196850393700787" top="0.511811023622047" bottom="0.748031496062992" header="0.275590551181102" footer="0.196850393700787"/>
  <pageSetup paperSize="9" scale="85" orientation="portrait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zoomScale="85" zoomScaleNormal="85" workbookViewId="0">
      <selection activeCell="C6" sqref="C6"/>
    </sheetView>
  </sheetViews>
  <sheetFormatPr defaultColWidth="9" defaultRowHeight="14.25"/>
  <cols>
    <col min="1" max="1" width="28.375" style="252" customWidth="1"/>
    <col min="2" max="2" width="12.25" customWidth="1"/>
    <col min="3" max="3" width="10.375" customWidth="1"/>
    <col min="4" max="4" width="11.625" customWidth="1"/>
    <col min="5" max="5" width="8.375" customWidth="1"/>
    <col min="6" max="8" width="8.875" customWidth="1"/>
    <col min="9" max="9" width="10.25" customWidth="1"/>
  </cols>
  <sheetData>
    <row r="1" ht="33" customHeight="1" spans="1:9">
      <c r="A1" s="253" t="s">
        <v>219</v>
      </c>
      <c r="B1" s="253"/>
      <c r="C1" s="253"/>
      <c r="D1" s="253"/>
      <c r="E1" s="253"/>
      <c r="F1" s="253"/>
      <c r="G1" s="253"/>
      <c r="H1" s="253"/>
      <c r="I1" s="253"/>
    </row>
    <row r="2" ht="18.75" customHeight="1" spans="1:9">
      <c r="A2" s="238" t="s">
        <v>7</v>
      </c>
      <c r="B2" s="253"/>
      <c r="C2" s="253"/>
      <c r="H2" s="254"/>
      <c r="I2" s="263" t="s">
        <v>66</v>
      </c>
    </row>
    <row r="3" s="252" customFormat="1" ht="21.75" customHeight="1" spans="1:9">
      <c r="A3" s="255" t="s">
        <v>10</v>
      </c>
      <c r="B3" s="256" t="s">
        <v>220</v>
      </c>
      <c r="C3" s="255"/>
      <c r="D3" s="255"/>
      <c r="E3" s="255"/>
      <c r="F3" s="255"/>
      <c r="G3" s="255"/>
      <c r="H3" s="255"/>
      <c r="I3" s="255" t="s">
        <v>13</v>
      </c>
    </row>
    <row r="4" ht="50.25" customHeight="1" spans="1:9">
      <c r="A4" s="255"/>
      <c r="B4" s="257" t="s">
        <v>101</v>
      </c>
      <c r="C4" s="258" t="s">
        <v>102</v>
      </c>
      <c r="D4" s="258" t="s">
        <v>103</v>
      </c>
      <c r="E4" s="259" t="s">
        <v>100</v>
      </c>
      <c r="F4" s="259" t="s">
        <v>192</v>
      </c>
      <c r="G4" s="259" t="s">
        <v>221</v>
      </c>
      <c r="H4" s="259" t="s">
        <v>193</v>
      </c>
      <c r="I4" s="255"/>
    </row>
    <row r="5" ht="35.25" customHeight="1" spans="1:9">
      <c r="A5" s="260" t="s">
        <v>222</v>
      </c>
      <c r="B5" s="261">
        <f t="shared" ref="B5:H5" si="0">SUM(B6:B16)</f>
        <v>0</v>
      </c>
      <c r="C5" s="261">
        <f t="shared" si="0"/>
        <v>0</v>
      </c>
      <c r="D5" s="261">
        <f t="shared" si="0"/>
        <v>0</v>
      </c>
      <c r="E5" s="261">
        <f t="shared" si="0"/>
        <v>0</v>
      </c>
      <c r="F5" s="261">
        <f t="shared" si="0"/>
        <v>0</v>
      </c>
      <c r="G5" s="261">
        <f t="shared" si="0"/>
        <v>0</v>
      </c>
      <c r="H5" s="261">
        <f t="shared" si="0"/>
        <v>0</v>
      </c>
      <c r="I5" s="261"/>
    </row>
    <row r="6" ht="35.25" customHeight="1" spans="1:9">
      <c r="A6" s="262" t="s">
        <v>223</v>
      </c>
      <c r="B6" s="261">
        <f>SUM(C6:H6)</f>
        <v>0</v>
      </c>
      <c r="C6" s="261"/>
      <c r="D6" s="261"/>
      <c r="E6" s="261"/>
      <c r="F6" s="261"/>
      <c r="G6" s="261"/>
      <c r="H6" s="261"/>
      <c r="I6" s="261"/>
    </row>
    <row r="7" ht="35.25" customHeight="1" spans="1:9">
      <c r="A7" s="262" t="s">
        <v>224</v>
      </c>
      <c r="B7" s="261">
        <f t="shared" ref="B7:B16" si="1">SUM(C7:H7)</f>
        <v>0</v>
      </c>
      <c r="C7" s="261"/>
      <c r="D7" s="261"/>
      <c r="E7" s="261"/>
      <c r="F7" s="261"/>
      <c r="G7" s="261"/>
      <c r="H7" s="261"/>
      <c r="I7" s="261"/>
    </row>
    <row r="8" ht="35.25" customHeight="1" spans="1:9">
      <c r="A8" s="262" t="s">
        <v>225</v>
      </c>
      <c r="B8" s="261">
        <f t="shared" si="1"/>
        <v>0</v>
      </c>
      <c r="C8" s="261"/>
      <c r="D8" s="261"/>
      <c r="E8" s="261"/>
      <c r="F8" s="261"/>
      <c r="G8" s="261"/>
      <c r="H8" s="261"/>
      <c r="I8" s="261"/>
    </row>
    <row r="9" ht="35.25" customHeight="1" spans="1:9">
      <c r="A9" s="262" t="s">
        <v>226</v>
      </c>
      <c r="B9" s="261">
        <f t="shared" si="1"/>
        <v>0</v>
      </c>
      <c r="C9" s="261"/>
      <c r="D9" s="261"/>
      <c r="E9" s="261"/>
      <c r="F9" s="261"/>
      <c r="G9" s="261"/>
      <c r="H9" s="261"/>
      <c r="I9" s="261"/>
    </row>
    <row r="10" ht="35.25" customHeight="1" spans="1:9">
      <c r="A10" s="262" t="s">
        <v>227</v>
      </c>
      <c r="B10" s="261">
        <f t="shared" si="1"/>
        <v>0</v>
      </c>
      <c r="C10" s="37"/>
      <c r="D10" s="37"/>
      <c r="E10" s="37"/>
      <c r="F10" s="37"/>
      <c r="G10" s="37"/>
      <c r="H10" s="37"/>
      <c r="I10" s="37"/>
    </row>
    <row r="11" ht="35.25" customHeight="1" spans="1:9">
      <c r="A11" s="262" t="s">
        <v>228</v>
      </c>
      <c r="B11" s="261">
        <f t="shared" si="1"/>
        <v>0</v>
      </c>
      <c r="C11" s="37"/>
      <c r="D11" s="37"/>
      <c r="E11" s="37"/>
      <c r="F11" s="37"/>
      <c r="G11" s="37"/>
      <c r="H11" s="37"/>
      <c r="I11" s="37"/>
    </row>
    <row r="12" ht="35.25" customHeight="1" spans="1:9">
      <c r="A12" s="262" t="s">
        <v>229</v>
      </c>
      <c r="B12" s="261">
        <f t="shared" si="1"/>
        <v>0</v>
      </c>
      <c r="C12" s="37"/>
      <c r="D12" s="37"/>
      <c r="E12" s="37"/>
      <c r="F12" s="37"/>
      <c r="G12" s="37"/>
      <c r="H12" s="37"/>
      <c r="I12" s="37"/>
    </row>
    <row r="13" ht="35.25" customHeight="1" spans="1:9">
      <c r="A13" s="262" t="s">
        <v>230</v>
      </c>
      <c r="B13" s="261">
        <f t="shared" si="1"/>
        <v>0</v>
      </c>
      <c r="C13" s="37"/>
      <c r="D13" s="37"/>
      <c r="E13" s="37"/>
      <c r="F13" s="37"/>
      <c r="G13" s="37"/>
      <c r="H13" s="37"/>
      <c r="I13" s="37"/>
    </row>
    <row r="14" ht="35.25" customHeight="1" spans="1:9">
      <c r="A14" s="262" t="s">
        <v>231</v>
      </c>
      <c r="B14" s="261">
        <f t="shared" si="1"/>
        <v>0</v>
      </c>
      <c r="C14" s="37"/>
      <c r="D14" s="37"/>
      <c r="E14" s="37"/>
      <c r="F14" s="37"/>
      <c r="G14" s="37"/>
      <c r="H14" s="37"/>
      <c r="I14" s="37"/>
    </row>
    <row r="15" ht="35.25" customHeight="1" spans="1:9">
      <c r="A15" s="262" t="s">
        <v>232</v>
      </c>
      <c r="B15" s="261">
        <f t="shared" si="1"/>
        <v>0</v>
      </c>
      <c r="C15" s="37"/>
      <c r="D15" s="37"/>
      <c r="E15" s="37"/>
      <c r="F15" s="37"/>
      <c r="G15" s="37"/>
      <c r="H15" s="37"/>
      <c r="I15" s="37"/>
    </row>
    <row r="16" ht="35.25" customHeight="1" spans="1:9">
      <c r="A16" s="262" t="s">
        <v>233</v>
      </c>
      <c r="B16" s="261">
        <f t="shared" si="1"/>
        <v>0</v>
      </c>
      <c r="C16" s="37"/>
      <c r="D16" s="37"/>
      <c r="E16" s="37"/>
      <c r="F16" s="37"/>
      <c r="G16" s="37"/>
      <c r="H16" s="37"/>
      <c r="I16" s="37"/>
    </row>
  </sheetData>
  <mergeCells count="4">
    <mergeCell ref="A1:I1"/>
    <mergeCell ref="B3:H3"/>
    <mergeCell ref="A3:A4"/>
    <mergeCell ref="I3:I4"/>
  </mergeCells>
  <printOptions horizontalCentered="1"/>
  <pageMargins left="0.47244094488189" right="0.196850393700787" top="0.511811023622047" bottom="0.748031496062992" header="0.275590551181102" footer="0.196850393700787"/>
  <pageSetup paperSize="9" scale="85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人员</vt:lpstr>
      <vt:lpstr>非税征收情况</vt:lpstr>
      <vt:lpstr>收入来源表</vt:lpstr>
      <vt:lpstr>经费安排</vt:lpstr>
      <vt:lpstr>公用经费</vt:lpstr>
      <vt:lpstr>业务费</vt:lpstr>
      <vt:lpstr>项目费</vt:lpstr>
      <vt:lpstr>政府采购</vt:lpstr>
      <vt:lpstr>民生</vt:lpstr>
      <vt:lpstr>行政工资</vt:lpstr>
      <vt:lpstr>支出明细表</vt:lpstr>
      <vt:lpstr>财政统发在职人员工资</vt:lpstr>
      <vt:lpstr>财政非统发在职人员工资 </vt:lpstr>
      <vt:lpstr>财政安排离退休人员经费</vt:lpstr>
      <vt:lpstr>自收自支在职人员工资 </vt:lpstr>
      <vt:lpstr>自收自支离退休</vt:lpstr>
      <vt:lpstr>遗属补助</vt:lpstr>
      <vt:lpstr>乡镇津贴</vt:lpstr>
      <vt:lpstr>采购</vt:lpstr>
      <vt:lpstr>三公经费统计表</vt:lpstr>
      <vt:lpstr>租金统计表</vt:lpstr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柴桑区供销社</cp:lastModifiedBy>
  <dcterms:created xsi:type="dcterms:W3CDTF">2014-09-22T07:09:00Z</dcterms:created>
  <cp:lastPrinted>2020-10-19T23:38:00Z</cp:lastPrinted>
  <dcterms:modified xsi:type="dcterms:W3CDTF">2020-10-22T02:00:45Z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