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256" windowHeight="12096" tabRatio="753" firstSheet="4" activeTab="5"/>
  </bookViews>
  <sheets>
    <sheet name="封面" sheetId="12" r:id="rId1"/>
    <sheet name="单位经费" sheetId="39" r:id="rId2"/>
    <sheet name="人员" sheetId="14" r:id="rId3"/>
    <sheet name="非税征收情况" sheetId="5" r:id="rId4"/>
    <sheet name="收入来源表" sheetId="21" r:id="rId5"/>
    <sheet name="经费安排" sheetId="6" r:id="rId6"/>
    <sheet name="公用经费" sheetId="7" state="hidden" r:id="rId7"/>
    <sheet name="业务费" sheetId="8" state="hidden" r:id="rId8"/>
    <sheet name="项目费" sheetId="9" state="hidden" r:id="rId9"/>
    <sheet name="政府采购" sheetId="11" state="hidden" r:id="rId10"/>
    <sheet name="民生" sheetId="15" state="hidden" r:id="rId11"/>
    <sheet name="行政工资" sheetId="16" state="hidden" r:id="rId12"/>
    <sheet name="支出明细表" sheetId="19" r:id="rId13"/>
    <sheet name="财政统发在职人员工资" sheetId="35" r:id="rId14"/>
    <sheet name="财政非统发在职人员工资 " sheetId="38" r:id="rId15"/>
    <sheet name="财政安排离退休人员经费" sheetId="22" r:id="rId16"/>
    <sheet name="自收自支在职人员工资 " sheetId="37" r:id="rId17"/>
    <sheet name="自收自支离退休" sheetId="23" r:id="rId18"/>
    <sheet name="遗属补助" sheetId="24" r:id="rId19"/>
    <sheet name="乡镇津贴" sheetId="25" r:id="rId20"/>
    <sheet name="采购" sheetId="26" r:id="rId21"/>
    <sheet name="三公经费统计表" sheetId="30" r:id="rId22"/>
    <sheet name="租金统计表" sheetId="31" r:id="rId23"/>
    <sheet name="绩效目标表" sheetId="33" r:id="rId24"/>
  </sheets>
  <externalReferences>
    <externalReference r:id="rId25"/>
  </externalReferences>
  <definedNames>
    <definedName name="_xlnm.Print_Area" localSheetId="14">'财政非统发在职人员工资 '!$A$1:$P$36</definedName>
    <definedName name="_xlnm.Print_Area" localSheetId="13">财政统发在职人员工资!$A$1:$P$36</definedName>
    <definedName name="_xlnm.Print_Area" localSheetId="1">单位经费!$B$3:$BE$9</definedName>
    <definedName name="_xlnm.Print_Area" localSheetId="16">'自收自支在职人员工资 '!$A$1:$P$35</definedName>
    <definedName name="_xlnm.Print_Area" hidden="1">#N/A</definedName>
    <definedName name="_xlnm.Print_Titles" localSheetId="14">'财政非统发在职人员工资 '!$A:$B,'财政非统发在职人员工资 '!$1:$5</definedName>
    <definedName name="_xlnm.Print_Titles" localSheetId="13">财政统发在职人员工资!$A:$B,财政统发在职人员工资!$1:$5</definedName>
    <definedName name="_xlnm.Print_Titles" localSheetId="1">单位经费!$A:$B,单位经费!$1:$7</definedName>
    <definedName name="_xlnm.Print_Titles" localSheetId="3">非税征收情况!$1:$4</definedName>
    <definedName name="_xlnm.Print_Titles" localSheetId="6">公用经费!$1:$4</definedName>
    <definedName name="_xlnm.Print_Titles" localSheetId="11">行政工资!$1:$5</definedName>
    <definedName name="_xlnm.Print_Titles" localSheetId="5">经费安排!$1:$4</definedName>
    <definedName name="_xlnm.Print_Titles" localSheetId="2">人员!$1:$4</definedName>
    <definedName name="_xlnm.Print_Titles" localSheetId="8">项目费!$1:$4</definedName>
    <definedName name="_xlnm.Print_Titles" localSheetId="7">业务费!$1:$4</definedName>
    <definedName name="_xlnm.Print_Titles" localSheetId="9">政府采购!$1:$4</definedName>
    <definedName name="_xlnm.Print_Titles" localSheetId="12">支出明细表!$1:$5</definedName>
    <definedName name="_xlnm.Print_Titles" localSheetId="16">'自收自支在职人员工资 '!$A:$B,'自收自支在职人员工资 '!$1:$5</definedName>
    <definedName name="_xlnm.Print_Titles" hidden="1">#N/A</definedName>
    <definedName name="地区名称" localSheetId="1">#REF!</definedName>
    <definedName name="地区名称">#REF!</definedName>
  </definedNames>
  <calcPr calcId="125725"/>
</workbook>
</file>

<file path=xl/calcChain.xml><?xml version="1.0" encoding="utf-8"?>
<calcChain xmlns="http://schemas.openxmlformats.org/spreadsheetml/2006/main">
  <c r="D37" i="6"/>
  <c r="D40"/>
  <c r="C49"/>
  <c r="F5" i="25"/>
  <c r="G5"/>
  <c r="H5"/>
  <c r="I5"/>
  <c r="H60"/>
  <c r="G60" s="1"/>
  <c r="D5" i="35"/>
  <c r="E5"/>
  <c r="F5"/>
  <c r="G5"/>
  <c r="H5"/>
  <c r="I5"/>
  <c r="J5"/>
  <c r="K5"/>
  <c r="L5"/>
  <c r="M5"/>
  <c r="N5"/>
  <c r="O5"/>
  <c r="P5"/>
  <c r="R5"/>
  <c r="S5"/>
  <c r="T5"/>
  <c r="U5"/>
  <c r="V5"/>
  <c r="W5"/>
  <c r="C5"/>
  <c r="W42"/>
  <c r="W43"/>
  <c r="V43"/>
  <c r="T43"/>
  <c r="S42"/>
  <c r="S43"/>
  <c r="R43"/>
  <c r="L42"/>
  <c r="L43"/>
  <c r="D42"/>
  <c r="V42" s="1"/>
  <c r="D43"/>
  <c r="C42"/>
  <c r="E21" i="6"/>
  <c r="E15" s="1"/>
  <c r="E40"/>
  <c r="F40"/>
  <c r="C48"/>
  <c r="E4" i="24"/>
  <c r="I96" i="19" s="1"/>
  <c r="H96" s="1"/>
  <c r="D6" i="35"/>
  <c r="I10" i="19"/>
  <c r="H10" s="1"/>
  <c r="E8" i="22"/>
  <c r="F8"/>
  <c r="C8" s="1"/>
  <c r="D38" i="6" s="1"/>
  <c r="D8" i="22"/>
  <c r="H7" i="25"/>
  <c r="H8"/>
  <c r="G8" s="1"/>
  <c r="H9"/>
  <c r="G9" s="1"/>
  <c r="H10"/>
  <c r="H11"/>
  <c r="H12"/>
  <c r="G12" s="1"/>
  <c r="H13"/>
  <c r="G13" s="1"/>
  <c r="H14"/>
  <c r="H15"/>
  <c r="H16"/>
  <c r="G16" s="1"/>
  <c r="H17"/>
  <c r="G17" s="1"/>
  <c r="H18"/>
  <c r="H19"/>
  <c r="H20"/>
  <c r="G20" s="1"/>
  <c r="H21"/>
  <c r="G21" s="1"/>
  <c r="H22"/>
  <c r="H23"/>
  <c r="H24"/>
  <c r="G24" s="1"/>
  <c r="H25"/>
  <c r="G25" s="1"/>
  <c r="H26"/>
  <c r="H27"/>
  <c r="H28"/>
  <c r="G28" s="1"/>
  <c r="H29"/>
  <c r="G29" s="1"/>
  <c r="H30"/>
  <c r="H31"/>
  <c r="H32"/>
  <c r="G32" s="1"/>
  <c r="H33"/>
  <c r="G33" s="1"/>
  <c r="H34"/>
  <c r="H35"/>
  <c r="H36"/>
  <c r="G36" s="1"/>
  <c r="H37"/>
  <c r="G37" s="1"/>
  <c r="H38"/>
  <c r="H39"/>
  <c r="H40"/>
  <c r="G40" s="1"/>
  <c r="H41"/>
  <c r="G41" s="1"/>
  <c r="H42"/>
  <c r="H43"/>
  <c r="H44"/>
  <c r="G44" s="1"/>
  <c r="H45"/>
  <c r="G45" s="1"/>
  <c r="H46"/>
  <c r="H47"/>
  <c r="H48"/>
  <c r="G48" s="1"/>
  <c r="H49"/>
  <c r="G49" s="1"/>
  <c r="H50"/>
  <c r="H51"/>
  <c r="H52"/>
  <c r="G52" s="1"/>
  <c r="H53"/>
  <c r="G53" s="1"/>
  <c r="H54"/>
  <c r="H55"/>
  <c r="H56"/>
  <c r="G56" s="1"/>
  <c r="H57"/>
  <c r="G57" s="1"/>
  <c r="H58"/>
  <c r="H59"/>
  <c r="H6"/>
  <c r="H10" i="33"/>
  <c r="G10"/>
  <c r="F10"/>
  <c r="F5" i="31"/>
  <c r="E5"/>
  <c r="D5"/>
  <c r="B2"/>
  <c r="G5" i="30"/>
  <c r="F5"/>
  <c r="E5"/>
  <c r="D5"/>
  <c r="C5"/>
  <c r="B2"/>
  <c r="J15" i="26"/>
  <c r="G15"/>
  <c r="J14"/>
  <c r="G14"/>
  <c r="J13"/>
  <c r="G13"/>
  <c r="J12"/>
  <c r="G12"/>
  <c r="J11"/>
  <c r="G11"/>
  <c r="J10"/>
  <c r="G10"/>
  <c r="J9"/>
  <c r="G9"/>
  <c r="J8"/>
  <c r="G8"/>
  <c r="J7"/>
  <c r="G7"/>
  <c r="J6"/>
  <c r="G6"/>
  <c r="P5"/>
  <c r="O5"/>
  <c r="N5"/>
  <c r="M5"/>
  <c r="L5"/>
  <c r="K5"/>
  <c r="J5"/>
  <c r="I5"/>
  <c r="H5"/>
  <c r="G5"/>
  <c r="F5"/>
  <c r="C2"/>
  <c r="G59" i="25"/>
  <c r="G58"/>
  <c r="G55"/>
  <c r="G54"/>
  <c r="G51"/>
  <c r="G50"/>
  <c r="G47"/>
  <c r="G46"/>
  <c r="G43"/>
  <c r="G42"/>
  <c r="G39"/>
  <c r="G38"/>
  <c r="G35"/>
  <c r="G34"/>
  <c r="G31"/>
  <c r="G30"/>
  <c r="G27"/>
  <c r="G26"/>
  <c r="G23"/>
  <c r="G22"/>
  <c r="G19"/>
  <c r="G18"/>
  <c r="G15"/>
  <c r="G14"/>
  <c r="G11"/>
  <c r="G10"/>
  <c r="G7"/>
  <c r="C2"/>
  <c r="C2" i="24"/>
  <c r="A2"/>
  <c r="C20" i="23"/>
  <c r="C19"/>
  <c r="C18"/>
  <c r="C17"/>
  <c r="C16"/>
  <c r="C15"/>
  <c r="C14"/>
  <c r="C13"/>
  <c r="C12"/>
  <c r="C11"/>
  <c r="C10"/>
  <c r="C9"/>
  <c r="C8"/>
  <c r="C7"/>
  <c r="C6"/>
  <c r="C5"/>
  <c r="H4"/>
  <c r="G4"/>
  <c r="F4"/>
  <c r="E4"/>
  <c r="D4"/>
  <c r="C4"/>
  <c r="C2"/>
  <c r="A2"/>
  <c r="W35" i="37"/>
  <c r="V35"/>
  <c r="U35"/>
  <c r="T35"/>
  <c r="S35"/>
  <c r="R35"/>
  <c r="Q35"/>
  <c r="L35"/>
  <c r="D35"/>
  <c r="C35"/>
  <c r="W34"/>
  <c r="V34"/>
  <c r="U34"/>
  <c r="T34"/>
  <c r="S34"/>
  <c r="R34"/>
  <c r="Q34"/>
  <c r="L34"/>
  <c r="D34"/>
  <c r="C34"/>
  <c r="W33"/>
  <c r="V33"/>
  <c r="U33"/>
  <c r="T33"/>
  <c r="S33"/>
  <c r="R33"/>
  <c r="Q33"/>
  <c r="L33"/>
  <c r="D33"/>
  <c r="C33"/>
  <c r="W32"/>
  <c r="V32"/>
  <c r="U32"/>
  <c r="T32"/>
  <c r="S32"/>
  <c r="R32"/>
  <c r="Q32"/>
  <c r="L32"/>
  <c r="D32"/>
  <c r="C32"/>
  <c r="W31"/>
  <c r="V31"/>
  <c r="U31"/>
  <c r="T31"/>
  <c r="S31"/>
  <c r="R31"/>
  <c r="Q31"/>
  <c r="L31"/>
  <c r="D31"/>
  <c r="C31"/>
  <c r="W30"/>
  <c r="V30"/>
  <c r="U30"/>
  <c r="T30"/>
  <c r="S30"/>
  <c r="R30"/>
  <c r="Q30"/>
  <c r="L30"/>
  <c r="D30"/>
  <c r="C30"/>
  <c r="W29"/>
  <c r="V29"/>
  <c r="U29"/>
  <c r="T29"/>
  <c r="S29"/>
  <c r="R29"/>
  <c r="Q29"/>
  <c r="L29"/>
  <c r="D29"/>
  <c r="C29"/>
  <c r="W28"/>
  <c r="V28"/>
  <c r="U28"/>
  <c r="T28"/>
  <c r="S28"/>
  <c r="R28"/>
  <c r="Q28"/>
  <c r="L28"/>
  <c r="D28"/>
  <c r="C28"/>
  <c r="W27"/>
  <c r="V27"/>
  <c r="U27"/>
  <c r="T27"/>
  <c r="S27"/>
  <c r="R27"/>
  <c r="Q27"/>
  <c r="L27"/>
  <c r="D27"/>
  <c r="C27"/>
  <c r="W26"/>
  <c r="V26"/>
  <c r="U26"/>
  <c r="T26"/>
  <c r="S26"/>
  <c r="R26"/>
  <c r="Q26"/>
  <c r="L26"/>
  <c r="D26"/>
  <c r="C26"/>
  <c r="W25"/>
  <c r="V25"/>
  <c r="U25"/>
  <c r="T25"/>
  <c r="S25"/>
  <c r="R25"/>
  <c r="Q25"/>
  <c r="L25"/>
  <c r="D25"/>
  <c r="C25"/>
  <c r="W24"/>
  <c r="V24"/>
  <c r="U24"/>
  <c r="T24"/>
  <c r="S24"/>
  <c r="R24"/>
  <c r="Q24"/>
  <c r="L24"/>
  <c r="D24"/>
  <c r="C24"/>
  <c r="W23"/>
  <c r="V23"/>
  <c r="U23"/>
  <c r="T23"/>
  <c r="S23"/>
  <c r="R23"/>
  <c r="Q23"/>
  <c r="L23"/>
  <c r="D23"/>
  <c r="C23"/>
  <c r="W22"/>
  <c r="V22"/>
  <c r="U22"/>
  <c r="T22"/>
  <c r="S22"/>
  <c r="R22"/>
  <c r="Q22"/>
  <c r="L22"/>
  <c r="D22"/>
  <c r="C22"/>
  <c r="W21"/>
  <c r="V21"/>
  <c r="U21"/>
  <c r="T21"/>
  <c r="S21"/>
  <c r="R21"/>
  <c r="Q21"/>
  <c r="L21"/>
  <c r="D21"/>
  <c r="C21"/>
  <c r="W20"/>
  <c r="V20"/>
  <c r="U20"/>
  <c r="T20"/>
  <c r="S20"/>
  <c r="R20"/>
  <c r="Q20"/>
  <c r="L20"/>
  <c r="D20"/>
  <c r="C20"/>
  <c r="W19"/>
  <c r="V19"/>
  <c r="U19"/>
  <c r="T19"/>
  <c r="S19"/>
  <c r="R19"/>
  <c r="Q19"/>
  <c r="L19"/>
  <c r="D19"/>
  <c r="C19"/>
  <c r="W18"/>
  <c r="V18"/>
  <c r="U18"/>
  <c r="T18"/>
  <c r="S18"/>
  <c r="R18"/>
  <c r="Q18"/>
  <c r="L18"/>
  <c r="D18"/>
  <c r="C18"/>
  <c r="W17"/>
  <c r="V17"/>
  <c r="U17"/>
  <c r="T17"/>
  <c r="S17"/>
  <c r="R17"/>
  <c r="Q17"/>
  <c r="L17"/>
  <c r="D17"/>
  <c r="C17"/>
  <c r="W16"/>
  <c r="V16"/>
  <c r="U16"/>
  <c r="T16"/>
  <c r="S16"/>
  <c r="R16"/>
  <c r="Q16"/>
  <c r="L16"/>
  <c r="D16"/>
  <c r="C16"/>
  <c r="W15"/>
  <c r="V15"/>
  <c r="U15"/>
  <c r="T15"/>
  <c r="S15"/>
  <c r="R15"/>
  <c r="Q15"/>
  <c r="L15"/>
  <c r="D15"/>
  <c r="C15"/>
  <c r="W14"/>
  <c r="V14"/>
  <c r="U14"/>
  <c r="T14"/>
  <c r="S14"/>
  <c r="R14"/>
  <c r="Q14"/>
  <c r="L14"/>
  <c r="D14"/>
  <c r="C14"/>
  <c r="W13"/>
  <c r="V13"/>
  <c r="U13"/>
  <c r="T13"/>
  <c r="S13"/>
  <c r="R13"/>
  <c r="Q13"/>
  <c r="L13"/>
  <c r="D13"/>
  <c r="C13"/>
  <c r="W12"/>
  <c r="V12"/>
  <c r="U12"/>
  <c r="T12"/>
  <c r="S12"/>
  <c r="R12"/>
  <c r="Q12"/>
  <c r="L12"/>
  <c r="D12"/>
  <c r="C12"/>
  <c r="W11"/>
  <c r="V11"/>
  <c r="U11"/>
  <c r="T11"/>
  <c r="S11"/>
  <c r="R11"/>
  <c r="Q11"/>
  <c r="L11"/>
  <c r="D11"/>
  <c r="C11"/>
  <c r="W10"/>
  <c r="V10"/>
  <c r="U10"/>
  <c r="T10"/>
  <c r="S10"/>
  <c r="R10"/>
  <c r="Q10"/>
  <c r="L10"/>
  <c r="D10"/>
  <c r="C10"/>
  <c r="W9"/>
  <c r="V9"/>
  <c r="U9"/>
  <c r="T9"/>
  <c r="S9"/>
  <c r="R9"/>
  <c r="Q9"/>
  <c r="L9"/>
  <c r="D9"/>
  <c r="C9"/>
  <c r="W8"/>
  <c r="V8"/>
  <c r="U8"/>
  <c r="T8"/>
  <c r="S8"/>
  <c r="R8"/>
  <c r="Q8"/>
  <c r="L8"/>
  <c r="D8"/>
  <c r="C8"/>
  <c r="W7"/>
  <c r="V7"/>
  <c r="U7"/>
  <c r="T7"/>
  <c r="S7"/>
  <c r="R7"/>
  <c r="Q7"/>
  <c r="L7"/>
  <c r="D7"/>
  <c r="C7"/>
  <c r="W6"/>
  <c r="V6"/>
  <c r="U6"/>
  <c r="T6"/>
  <c r="S6"/>
  <c r="R6"/>
  <c r="Q6"/>
  <c r="L6"/>
  <c r="D6"/>
  <c r="C6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C2"/>
  <c r="C29" i="22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H8"/>
  <c r="G8"/>
  <c r="G4"/>
  <c r="H4"/>
  <c r="F4"/>
  <c r="E4"/>
  <c r="D4"/>
  <c r="C4" s="1"/>
  <c r="D35" i="6" s="1"/>
  <c r="C2" i="22"/>
  <c r="A2"/>
  <c r="W36" i="38"/>
  <c r="V36"/>
  <c r="U36"/>
  <c r="T36"/>
  <c r="S36"/>
  <c r="R36"/>
  <c r="Q36"/>
  <c r="L36"/>
  <c r="D36"/>
  <c r="C36"/>
  <c r="W35"/>
  <c r="V35"/>
  <c r="U35"/>
  <c r="T35"/>
  <c r="S35"/>
  <c r="R35"/>
  <c r="Q35"/>
  <c r="L35"/>
  <c r="D35"/>
  <c r="C35"/>
  <c r="W34"/>
  <c r="V34"/>
  <c r="U34"/>
  <c r="T34"/>
  <c r="S34"/>
  <c r="R34"/>
  <c r="Q34"/>
  <c r="L34"/>
  <c r="D34"/>
  <c r="C34"/>
  <c r="W33"/>
  <c r="V33"/>
  <c r="U33"/>
  <c r="T33"/>
  <c r="S33"/>
  <c r="R33"/>
  <c r="Q33"/>
  <c r="L33"/>
  <c r="D33"/>
  <c r="C33"/>
  <c r="W32"/>
  <c r="V32"/>
  <c r="U32"/>
  <c r="T32"/>
  <c r="S32"/>
  <c r="R32"/>
  <c r="Q32"/>
  <c r="L32"/>
  <c r="D32"/>
  <c r="C32"/>
  <c r="W31"/>
  <c r="V31"/>
  <c r="U31"/>
  <c r="T31"/>
  <c r="S31"/>
  <c r="R31"/>
  <c r="Q31"/>
  <c r="L31"/>
  <c r="D31"/>
  <c r="C31"/>
  <c r="W30"/>
  <c r="V30"/>
  <c r="U30"/>
  <c r="T30"/>
  <c r="S30"/>
  <c r="R30"/>
  <c r="Q30"/>
  <c r="L30"/>
  <c r="D30"/>
  <c r="C30"/>
  <c r="W29"/>
  <c r="V29"/>
  <c r="U29"/>
  <c r="T29"/>
  <c r="S29"/>
  <c r="R29"/>
  <c r="Q29"/>
  <c r="L29"/>
  <c r="D29"/>
  <c r="C29"/>
  <c r="W28"/>
  <c r="V28"/>
  <c r="U28"/>
  <c r="T28"/>
  <c r="S28"/>
  <c r="R28"/>
  <c r="Q28"/>
  <c r="L28"/>
  <c r="D28"/>
  <c r="C28"/>
  <c r="W27"/>
  <c r="V27"/>
  <c r="U27"/>
  <c r="T27"/>
  <c r="S27"/>
  <c r="R27"/>
  <c r="Q27"/>
  <c r="L27"/>
  <c r="D27"/>
  <c r="C27"/>
  <c r="W26"/>
  <c r="V26"/>
  <c r="U26"/>
  <c r="T26"/>
  <c r="S26"/>
  <c r="R26"/>
  <c r="Q26"/>
  <c r="L26"/>
  <c r="D26"/>
  <c r="C26"/>
  <c r="W25"/>
  <c r="V25"/>
  <c r="U25"/>
  <c r="T25"/>
  <c r="S25"/>
  <c r="R25"/>
  <c r="Q25"/>
  <c r="L25"/>
  <c r="D25"/>
  <c r="C25"/>
  <c r="W24"/>
  <c r="V24"/>
  <c r="U24"/>
  <c r="T24"/>
  <c r="S24"/>
  <c r="R24"/>
  <c r="Q24"/>
  <c r="L24"/>
  <c r="D24"/>
  <c r="C24"/>
  <c r="W23"/>
  <c r="V23"/>
  <c r="U23"/>
  <c r="T23"/>
  <c r="S23"/>
  <c r="R23"/>
  <c r="Q23"/>
  <c r="L23"/>
  <c r="D23"/>
  <c r="C23"/>
  <c r="W22"/>
  <c r="V22"/>
  <c r="U22"/>
  <c r="T22"/>
  <c r="S22"/>
  <c r="R22"/>
  <c r="Q22"/>
  <c r="L22"/>
  <c r="D22"/>
  <c r="C22"/>
  <c r="W21"/>
  <c r="V21"/>
  <c r="U21"/>
  <c r="T21"/>
  <c r="S21"/>
  <c r="R21"/>
  <c r="Q21"/>
  <c r="L21"/>
  <c r="D21"/>
  <c r="C21"/>
  <c r="W20"/>
  <c r="V20"/>
  <c r="U20"/>
  <c r="T20"/>
  <c r="S20"/>
  <c r="R20"/>
  <c r="Q20"/>
  <c r="L20"/>
  <c r="D20"/>
  <c r="C20"/>
  <c r="W19"/>
  <c r="V19"/>
  <c r="U19"/>
  <c r="T19"/>
  <c r="S19"/>
  <c r="R19"/>
  <c r="Q19"/>
  <c r="L19"/>
  <c r="D19"/>
  <c r="C19"/>
  <c r="W18"/>
  <c r="V18"/>
  <c r="U18"/>
  <c r="T18"/>
  <c r="S18"/>
  <c r="R18"/>
  <c r="Q18"/>
  <c r="L18"/>
  <c r="D18"/>
  <c r="C18"/>
  <c r="W17"/>
  <c r="V17"/>
  <c r="U17"/>
  <c r="T17"/>
  <c r="S17"/>
  <c r="R17"/>
  <c r="Q17"/>
  <c r="L17"/>
  <c r="D17"/>
  <c r="C17"/>
  <c r="W16"/>
  <c r="V16"/>
  <c r="U16"/>
  <c r="T16"/>
  <c r="S16"/>
  <c r="R16"/>
  <c r="Q16"/>
  <c r="L16"/>
  <c r="D16"/>
  <c r="C16"/>
  <c r="W15"/>
  <c r="V15"/>
  <c r="U15"/>
  <c r="T15"/>
  <c r="S15"/>
  <c r="R15"/>
  <c r="Q15"/>
  <c r="L15"/>
  <c r="D15"/>
  <c r="C15"/>
  <c r="W14"/>
  <c r="V14"/>
  <c r="U14"/>
  <c r="T14"/>
  <c r="S14"/>
  <c r="R14"/>
  <c r="Q14"/>
  <c r="L14"/>
  <c r="D14"/>
  <c r="C14"/>
  <c r="W13"/>
  <c r="V13"/>
  <c r="U13"/>
  <c r="T13"/>
  <c r="S13"/>
  <c r="R13"/>
  <c r="Q13"/>
  <c r="L13"/>
  <c r="D13"/>
  <c r="C13"/>
  <c r="W12"/>
  <c r="V12"/>
  <c r="U12"/>
  <c r="T12"/>
  <c r="S12"/>
  <c r="R12"/>
  <c r="Q12"/>
  <c r="L12"/>
  <c r="D12"/>
  <c r="C12"/>
  <c r="W11"/>
  <c r="V11"/>
  <c r="U11"/>
  <c r="T11"/>
  <c r="S11"/>
  <c r="R11"/>
  <c r="Q11"/>
  <c r="L11"/>
  <c r="D11"/>
  <c r="C11"/>
  <c r="W10"/>
  <c r="V10"/>
  <c r="U10"/>
  <c r="T10"/>
  <c r="S10"/>
  <c r="R10"/>
  <c r="Q10"/>
  <c r="L10"/>
  <c r="D10"/>
  <c r="C10"/>
  <c r="W9"/>
  <c r="V9"/>
  <c r="U9"/>
  <c r="T9"/>
  <c r="S9"/>
  <c r="R9"/>
  <c r="Q9"/>
  <c r="L9"/>
  <c r="D9"/>
  <c r="C9"/>
  <c r="W8"/>
  <c r="V8"/>
  <c r="U8"/>
  <c r="T8"/>
  <c r="S8"/>
  <c r="R8"/>
  <c r="Q8"/>
  <c r="L8"/>
  <c r="D8"/>
  <c r="C8"/>
  <c r="W7"/>
  <c r="V7"/>
  <c r="U7"/>
  <c r="T7"/>
  <c r="S7"/>
  <c r="R7"/>
  <c r="Q7"/>
  <c r="L7"/>
  <c r="D7"/>
  <c r="C7"/>
  <c r="W6"/>
  <c r="V6"/>
  <c r="U6"/>
  <c r="T6"/>
  <c r="S6"/>
  <c r="R6"/>
  <c r="Q6"/>
  <c r="L6"/>
  <c r="D6"/>
  <c r="C6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C2"/>
  <c r="W41" i="35"/>
  <c r="V41"/>
  <c r="T41"/>
  <c r="S41"/>
  <c r="R41"/>
  <c r="Q41"/>
  <c r="P41"/>
  <c r="M41"/>
  <c r="L41"/>
  <c r="F41"/>
  <c r="E41"/>
  <c r="D41"/>
  <c r="C41"/>
  <c r="W40"/>
  <c r="V40"/>
  <c r="T40"/>
  <c r="S40"/>
  <c r="R40"/>
  <c r="Q40"/>
  <c r="P40"/>
  <c r="M40"/>
  <c r="L40"/>
  <c r="F40"/>
  <c r="E40"/>
  <c r="D40"/>
  <c r="C40"/>
  <c r="W39"/>
  <c r="V39"/>
  <c r="T39"/>
  <c r="S39"/>
  <c r="R39"/>
  <c r="Q39"/>
  <c r="P39"/>
  <c r="M39"/>
  <c r="L39"/>
  <c r="F39"/>
  <c r="E39"/>
  <c r="D39"/>
  <c r="C39"/>
  <c r="W38"/>
  <c r="V38"/>
  <c r="T38"/>
  <c r="S38"/>
  <c r="R38"/>
  <c r="Q38"/>
  <c r="P38"/>
  <c r="M38"/>
  <c r="L38"/>
  <c r="F38"/>
  <c r="E38"/>
  <c r="D38"/>
  <c r="C38"/>
  <c r="W37"/>
  <c r="V37"/>
  <c r="T37"/>
  <c r="R37"/>
  <c r="Q37"/>
  <c r="P37"/>
  <c r="M37"/>
  <c r="L37"/>
  <c r="H37"/>
  <c r="F37"/>
  <c r="E37"/>
  <c r="D37"/>
  <c r="C37"/>
  <c r="W36"/>
  <c r="V36"/>
  <c r="T36"/>
  <c r="S36"/>
  <c r="R36"/>
  <c r="Q36"/>
  <c r="P36"/>
  <c r="M36"/>
  <c r="L36"/>
  <c r="F36"/>
  <c r="E36"/>
  <c r="D36"/>
  <c r="C36"/>
  <c r="W35"/>
  <c r="V35"/>
  <c r="T35"/>
  <c r="S35"/>
  <c r="R35"/>
  <c r="Q35"/>
  <c r="P35"/>
  <c r="M35"/>
  <c r="L35"/>
  <c r="F35"/>
  <c r="E35"/>
  <c r="D35"/>
  <c r="C35"/>
  <c r="W34"/>
  <c r="V34"/>
  <c r="T34"/>
  <c r="S34"/>
  <c r="R34"/>
  <c r="Q34"/>
  <c r="P34"/>
  <c r="M34"/>
  <c r="L34"/>
  <c r="F34"/>
  <c r="E34"/>
  <c r="D34"/>
  <c r="C34"/>
  <c r="W33"/>
  <c r="V33"/>
  <c r="T33"/>
  <c r="S33"/>
  <c r="R33"/>
  <c r="Q33"/>
  <c r="P33"/>
  <c r="M33"/>
  <c r="L33"/>
  <c r="F33"/>
  <c r="E33"/>
  <c r="D33"/>
  <c r="C33"/>
  <c r="W32"/>
  <c r="V32"/>
  <c r="T32"/>
  <c r="S32"/>
  <c r="R32"/>
  <c r="Q32"/>
  <c r="P32"/>
  <c r="M32"/>
  <c r="L32"/>
  <c r="F32"/>
  <c r="E32"/>
  <c r="D32"/>
  <c r="C32"/>
  <c r="W31"/>
  <c r="V31"/>
  <c r="T31"/>
  <c r="S31"/>
  <c r="R31"/>
  <c r="Q31"/>
  <c r="P31"/>
  <c r="M31"/>
  <c r="L31"/>
  <c r="F31"/>
  <c r="E31"/>
  <c r="D31"/>
  <c r="C31"/>
  <c r="W30"/>
  <c r="V30"/>
  <c r="T30"/>
  <c r="S30"/>
  <c r="R30"/>
  <c r="Q30"/>
  <c r="P30"/>
  <c r="M30"/>
  <c r="L30"/>
  <c r="F30"/>
  <c r="E30"/>
  <c r="D30"/>
  <c r="C30"/>
  <c r="W29"/>
  <c r="V29"/>
  <c r="T29"/>
  <c r="S29"/>
  <c r="R29"/>
  <c r="Q29"/>
  <c r="P29"/>
  <c r="M29"/>
  <c r="L29"/>
  <c r="F29"/>
  <c r="E29"/>
  <c r="D29"/>
  <c r="C29"/>
  <c r="W28"/>
  <c r="V28"/>
  <c r="T28"/>
  <c r="S28"/>
  <c r="R28"/>
  <c r="Q28"/>
  <c r="P28"/>
  <c r="M28"/>
  <c r="L28"/>
  <c r="F28"/>
  <c r="E28"/>
  <c r="D28"/>
  <c r="C28"/>
  <c r="W27"/>
  <c r="V27"/>
  <c r="T27"/>
  <c r="S27"/>
  <c r="R27"/>
  <c r="Q27"/>
  <c r="P27"/>
  <c r="M27"/>
  <c r="L27"/>
  <c r="F27"/>
  <c r="E27"/>
  <c r="D27"/>
  <c r="C27"/>
  <c r="W26"/>
  <c r="V26"/>
  <c r="T26"/>
  <c r="S26"/>
  <c r="R26"/>
  <c r="Q26"/>
  <c r="P26"/>
  <c r="M26"/>
  <c r="L26"/>
  <c r="F26"/>
  <c r="E26"/>
  <c r="D26"/>
  <c r="C26"/>
  <c r="W25"/>
  <c r="V25"/>
  <c r="T25"/>
  <c r="S25"/>
  <c r="R25"/>
  <c r="Q25"/>
  <c r="P25"/>
  <c r="M25"/>
  <c r="L25"/>
  <c r="F25"/>
  <c r="E25"/>
  <c r="D25"/>
  <c r="C25"/>
  <c r="W24"/>
  <c r="V24"/>
  <c r="T24"/>
  <c r="R24"/>
  <c r="Q24"/>
  <c r="P24"/>
  <c r="L24"/>
  <c r="H24"/>
  <c r="G24"/>
  <c r="D24"/>
  <c r="C24"/>
  <c r="W23"/>
  <c r="V23"/>
  <c r="T23"/>
  <c r="R23"/>
  <c r="Q23"/>
  <c r="P23"/>
  <c r="L23"/>
  <c r="H23"/>
  <c r="G23"/>
  <c r="D23"/>
  <c r="C23"/>
  <c r="W22"/>
  <c r="V22"/>
  <c r="T22"/>
  <c r="R22"/>
  <c r="Q22"/>
  <c r="P22"/>
  <c r="L22"/>
  <c r="H22"/>
  <c r="G22"/>
  <c r="D22"/>
  <c r="C22"/>
  <c r="W21"/>
  <c r="V21"/>
  <c r="T21"/>
  <c r="R21"/>
  <c r="Q21"/>
  <c r="P21"/>
  <c r="L21"/>
  <c r="H21"/>
  <c r="G21"/>
  <c r="D21"/>
  <c r="C21"/>
  <c r="W20"/>
  <c r="V20"/>
  <c r="T20"/>
  <c r="R20"/>
  <c r="Q20"/>
  <c r="P20"/>
  <c r="L20"/>
  <c r="H20"/>
  <c r="G20"/>
  <c r="D20"/>
  <c r="C20"/>
  <c r="W19"/>
  <c r="V19"/>
  <c r="T19"/>
  <c r="R19"/>
  <c r="Q19"/>
  <c r="P19"/>
  <c r="L19"/>
  <c r="H19"/>
  <c r="G19"/>
  <c r="D19"/>
  <c r="C19"/>
  <c r="W18"/>
  <c r="V18"/>
  <c r="T18"/>
  <c r="R18"/>
  <c r="Q18"/>
  <c r="P18"/>
  <c r="L18"/>
  <c r="H18"/>
  <c r="G18"/>
  <c r="D18"/>
  <c r="C18"/>
  <c r="W17"/>
  <c r="V17"/>
  <c r="T17"/>
  <c r="R17"/>
  <c r="Q17"/>
  <c r="P17"/>
  <c r="L17"/>
  <c r="H17"/>
  <c r="G17"/>
  <c r="D17"/>
  <c r="C17"/>
  <c r="W16"/>
  <c r="V16"/>
  <c r="T16"/>
  <c r="R16"/>
  <c r="Q16"/>
  <c r="P16"/>
  <c r="L16"/>
  <c r="H16"/>
  <c r="G16"/>
  <c r="D16"/>
  <c r="C16"/>
  <c r="W15"/>
  <c r="V15"/>
  <c r="T15"/>
  <c r="R15"/>
  <c r="Q15"/>
  <c r="P15"/>
  <c r="L15"/>
  <c r="H15"/>
  <c r="G15"/>
  <c r="D15"/>
  <c r="C15"/>
  <c r="W14"/>
  <c r="V14"/>
  <c r="T14"/>
  <c r="R14"/>
  <c r="Q14"/>
  <c r="P14"/>
  <c r="L14"/>
  <c r="H14"/>
  <c r="G14"/>
  <c r="D14"/>
  <c r="C14"/>
  <c r="W13"/>
  <c r="V13"/>
  <c r="T13"/>
  <c r="R13"/>
  <c r="Q13"/>
  <c r="P13"/>
  <c r="L13"/>
  <c r="H13"/>
  <c r="G13"/>
  <c r="D13"/>
  <c r="C13"/>
  <c r="W12"/>
  <c r="V12"/>
  <c r="T12"/>
  <c r="R12"/>
  <c r="Q12"/>
  <c r="P12"/>
  <c r="L12"/>
  <c r="H12"/>
  <c r="G12"/>
  <c r="D12"/>
  <c r="C12"/>
  <c r="W11"/>
  <c r="V11"/>
  <c r="T11"/>
  <c r="R11"/>
  <c r="Q11"/>
  <c r="P11"/>
  <c r="L11"/>
  <c r="H11"/>
  <c r="G11"/>
  <c r="D11"/>
  <c r="C11"/>
  <c r="W10"/>
  <c r="V10"/>
  <c r="T10"/>
  <c r="R10"/>
  <c r="Q10"/>
  <c r="P10"/>
  <c r="L10"/>
  <c r="H10"/>
  <c r="G10"/>
  <c r="D10"/>
  <c r="C10"/>
  <c r="W9"/>
  <c r="V9"/>
  <c r="T9"/>
  <c r="R9"/>
  <c r="Q9"/>
  <c r="P9"/>
  <c r="L9"/>
  <c r="H9"/>
  <c r="G9"/>
  <c r="D9"/>
  <c r="C9"/>
  <c r="W8"/>
  <c r="V8"/>
  <c r="T8"/>
  <c r="R8"/>
  <c r="Q8"/>
  <c r="P8"/>
  <c r="L8"/>
  <c r="H8"/>
  <c r="G8"/>
  <c r="D8"/>
  <c r="C8"/>
  <c r="W7"/>
  <c r="V7"/>
  <c r="T7"/>
  <c r="R7"/>
  <c r="Q7"/>
  <c r="P7"/>
  <c r="L7"/>
  <c r="H7"/>
  <c r="G7"/>
  <c r="D7"/>
  <c r="C7"/>
  <c r="W6"/>
  <c r="V6"/>
  <c r="T6"/>
  <c r="S6"/>
  <c r="R6"/>
  <c r="P6"/>
  <c r="L6"/>
  <c r="H6"/>
  <c r="G6"/>
  <c r="C6"/>
  <c r="C2"/>
  <c r="H125" i="19"/>
  <c r="D125"/>
  <c r="H124"/>
  <c r="D124"/>
  <c r="H123"/>
  <c r="D123"/>
  <c r="H122"/>
  <c r="D122"/>
  <c r="H121"/>
  <c r="D121"/>
  <c r="H120"/>
  <c r="D120"/>
  <c r="N119"/>
  <c r="M119"/>
  <c r="L119"/>
  <c r="K119"/>
  <c r="J119"/>
  <c r="I119"/>
  <c r="H119"/>
  <c r="D119"/>
  <c r="H118"/>
  <c r="H117"/>
  <c r="H116"/>
  <c r="H115"/>
  <c r="H114"/>
  <c r="D114"/>
  <c r="H113"/>
  <c r="D113"/>
  <c r="H112"/>
  <c r="D112"/>
  <c r="H111"/>
  <c r="D111"/>
  <c r="H110"/>
  <c r="D110"/>
  <c r="N109"/>
  <c r="M109"/>
  <c r="L109"/>
  <c r="K109"/>
  <c r="J109"/>
  <c r="I109"/>
  <c r="H109"/>
  <c r="D109"/>
  <c r="H108"/>
  <c r="D108"/>
  <c r="H107"/>
  <c r="D107"/>
  <c r="N106"/>
  <c r="M106"/>
  <c r="L106"/>
  <c r="K106"/>
  <c r="J106"/>
  <c r="I106"/>
  <c r="H106"/>
  <c r="D106"/>
  <c r="H105"/>
  <c r="D105" s="1"/>
  <c r="H104"/>
  <c r="H103"/>
  <c r="H102"/>
  <c r="D102"/>
  <c r="H101"/>
  <c r="D101"/>
  <c r="H100"/>
  <c r="D100"/>
  <c r="H98"/>
  <c r="H97"/>
  <c r="H95"/>
  <c r="N94"/>
  <c r="M94"/>
  <c r="L94"/>
  <c r="K94"/>
  <c r="J94"/>
  <c r="H93"/>
  <c r="D93"/>
  <c r="H92"/>
  <c r="D92"/>
  <c r="N91"/>
  <c r="M91"/>
  <c r="L91"/>
  <c r="K91"/>
  <c r="J91"/>
  <c r="I91"/>
  <c r="H91"/>
  <c r="D91"/>
  <c r="H90"/>
  <c r="D90"/>
  <c r="H89"/>
  <c r="D89"/>
  <c r="H88"/>
  <c r="D88"/>
  <c r="H87"/>
  <c r="D87"/>
  <c r="H86"/>
  <c r="D86"/>
  <c r="N85"/>
  <c r="M85"/>
  <c r="L85"/>
  <c r="K85"/>
  <c r="J85"/>
  <c r="I85"/>
  <c r="H85"/>
  <c r="D85"/>
  <c r="H84"/>
  <c r="H83"/>
  <c r="H82"/>
  <c r="H81"/>
  <c r="H80"/>
  <c r="H79"/>
  <c r="H78"/>
  <c r="H77"/>
  <c r="H76"/>
  <c r="H75"/>
  <c r="H74"/>
  <c r="H73"/>
  <c r="D73"/>
  <c r="H72"/>
  <c r="D72"/>
  <c r="H71"/>
  <c r="H70"/>
  <c r="H69"/>
  <c r="D69"/>
  <c r="H68"/>
  <c r="D68"/>
  <c r="H67"/>
  <c r="D67"/>
  <c r="H66"/>
  <c r="D66"/>
  <c r="N65"/>
  <c r="M65"/>
  <c r="L65"/>
  <c r="K65"/>
  <c r="J65"/>
  <c r="I65"/>
  <c r="H65"/>
  <c r="D65"/>
  <c r="H64"/>
  <c r="H63"/>
  <c r="H62"/>
  <c r="H61"/>
  <c r="H60"/>
  <c r="D60"/>
  <c r="H59"/>
  <c r="D59"/>
  <c r="H58"/>
  <c r="H57"/>
  <c r="H56"/>
  <c r="D56"/>
  <c r="D48" s="1"/>
  <c r="H55"/>
  <c r="H54"/>
  <c r="H53"/>
  <c r="H52"/>
  <c r="D52"/>
  <c r="H51"/>
  <c r="D51"/>
  <c r="H50"/>
  <c r="D50"/>
  <c r="H49"/>
  <c r="D49"/>
  <c r="N48"/>
  <c r="M48"/>
  <c r="L48"/>
  <c r="K48"/>
  <c r="J48"/>
  <c r="I48"/>
  <c r="H48"/>
  <c r="H47"/>
  <c r="D47"/>
  <c r="H46"/>
  <c r="D46"/>
  <c r="H45"/>
  <c r="D45"/>
  <c r="H44"/>
  <c r="D44"/>
  <c r="H43"/>
  <c r="H42"/>
  <c r="H41"/>
  <c r="H40"/>
  <c r="D40"/>
  <c r="H39"/>
  <c r="H38"/>
  <c r="H37"/>
  <c r="D37"/>
  <c r="H36"/>
  <c r="D36"/>
  <c r="H35"/>
  <c r="D35"/>
  <c r="H34"/>
  <c r="H33"/>
  <c r="H32"/>
  <c r="H31"/>
  <c r="H30"/>
  <c r="H29"/>
  <c r="H28"/>
  <c r="H27"/>
  <c r="H26"/>
  <c r="H25"/>
  <c r="H24"/>
  <c r="H23"/>
  <c r="H22"/>
  <c r="H21"/>
  <c r="N20"/>
  <c r="M20"/>
  <c r="L20"/>
  <c r="K20"/>
  <c r="J20"/>
  <c r="I20"/>
  <c r="H19"/>
  <c r="H18"/>
  <c r="H17"/>
  <c r="D17"/>
  <c r="H14"/>
  <c r="H12"/>
  <c r="I9"/>
  <c r="I8"/>
  <c r="H8" s="1"/>
  <c r="N7"/>
  <c r="M7"/>
  <c r="L7"/>
  <c r="K7"/>
  <c r="J7"/>
  <c r="N6"/>
  <c r="M6"/>
  <c r="L6"/>
  <c r="K6"/>
  <c r="J6"/>
  <c r="C2"/>
  <c r="A2"/>
  <c r="U13" i="16"/>
  <c r="T13"/>
  <c r="S13"/>
  <c r="R13"/>
  <c r="Q13"/>
  <c r="P13"/>
  <c r="N13"/>
  <c r="J13"/>
  <c r="D13"/>
  <c r="C13"/>
  <c r="U12"/>
  <c r="T12"/>
  <c r="S12"/>
  <c r="R12"/>
  <c r="Q12"/>
  <c r="P12"/>
  <c r="N12"/>
  <c r="J12"/>
  <c r="D12"/>
  <c r="C12"/>
  <c r="U11"/>
  <c r="T11"/>
  <c r="S11"/>
  <c r="R11"/>
  <c r="Q11"/>
  <c r="P11"/>
  <c r="N11"/>
  <c r="J11"/>
  <c r="D11"/>
  <c r="C11"/>
  <c r="U10"/>
  <c r="T10"/>
  <c r="S10"/>
  <c r="R10"/>
  <c r="Q10"/>
  <c r="P10"/>
  <c r="N10"/>
  <c r="J10"/>
  <c r="D10"/>
  <c r="C10"/>
  <c r="U9"/>
  <c r="T9"/>
  <c r="S9"/>
  <c r="R9"/>
  <c r="Q9"/>
  <c r="P9"/>
  <c r="N9"/>
  <c r="J9"/>
  <c r="D9"/>
  <c r="C9"/>
  <c r="U8"/>
  <c r="T8"/>
  <c r="S8"/>
  <c r="R8"/>
  <c r="Q8"/>
  <c r="P8"/>
  <c r="N8"/>
  <c r="J8"/>
  <c r="D8"/>
  <c r="C8"/>
  <c r="U7"/>
  <c r="T7"/>
  <c r="S7"/>
  <c r="R7"/>
  <c r="Q7"/>
  <c r="P7"/>
  <c r="N7"/>
  <c r="J7"/>
  <c r="D7"/>
  <c r="C7"/>
  <c r="U6"/>
  <c r="T6"/>
  <c r="S6"/>
  <c r="R6"/>
  <c r="Q6"/>
  <c r="P6"/>
  <c r="N6"/>
  <c r="J6"/>
  <c r="D6"/>
  <c r="C6"/>
  <c r="T5"/>
  <c r="S5"/>
  <c r="R5"/>
  <c r="Q5"/>
  <c r="P5"/>
  <c r="O5"/>
  <c r="N5"/>
  <c r="M5"/>
  <c r="L5"/>
  <c r="K5"/>
  <c r="J5"/>
  <c r="I5"/>
  <c r="H5"/>
  <c r="G5"/>
  <c r="F5"/>
  <c r="E5"/>
  <c r="D5"/>
  <c r="C5"/>
  <c r="I17" i="15"/>
  <c r="C17"/>
  <c r="I16"/>
  <c r="C16"/>
  <c r="I15"/>
  <c r="C15"/>
  <c r="I14"/>
  <c r="C14"/>
  <c r="I13"/>
  <c r="C13"/>
  <c r="I12"/>
  <c r="C12"/>
  <c r="I11"/>
  <c r="C11"/>
  <c r="I10"/>
  <c r="C10"/>
  <c r="I9"/>
  <c r="C9"/>
  <c r="I8"/>
  <c r="C8"/>
  <c r="I7"/>
  <c r="C7"/>
  <c r="I6"/>
  <c r="H6"/>
  <c r="G6"/>
  <c r="F6"/>
  <c r="E6"/>
  <c r="D6"/>
  <c r="C6"/>
  <c r="B16" i="11"/>
  <c r="B15"/>
  <c r="B14"/>
  <c r="B13"/>
  <c r="B12"/>
  <c r="B11"/>
  <c r="B10"/>
  <c r="B9"/>
  <c r="B8"/>
  <c r="B7"/>
  <c r="B6"/>
  <c r="H5"/>
  <c r="G5"/>
  <c r="F5"/>
  <c r="E5"/>
  <c r="D5"/>
  <c r="C5"/>
  <c r="B5"/>
  <c r="B68" i="9"/>
  <c r="B67"/>
  <c r="B66"/>
  <c r="B65"/>
  <c r="G64"/>
  <c r="F64"/>
  <c r="E64"/>
  <c r="D64"/>
  <c r="C64"/>
  <c r="B64"/>
  <c r="B63"/>
  <c r="B62"/>
  <c r="B61"/>
  <c r="B60"/>
  <c r="G59"/>
  <c r="F59"/>
  <c r="E59"/>
  <c r="D59"/>
  <c r="C59"/>
  <c r="B59"/>
  <c r="B58"/>
  <c r="B57"/>
  <c r="B56"/>
  <c r="B55"/>
  <c r="G54"/>
  <c r="F54"/>
  <c r="E54"/>
  <c r="D54"/>
  <c r="C54"/>
  <c r="B54"/>
  <c r="B53"/>
  <c r="B52"/>
  <c r="B51"/>
  <c r="B50"/>
  <c r="G49"/>
  <c r="F49"/>
  <c r="E49"/>
  <c r="D49"/>
  <c r="C49"/>
  <c r="B49"/>
  <c r="G48"/>
  <c r="F48"/>
  <c r="E48"/>
  <c r="D48"/>
  <c r="C48"/>
  <c r="B48"/>
  <c r="B47"/>
  <c r="B46"/>
  <c r="B45"/>
  <c r="B44"/>
  <c r="G43"/>
  <c r="F43"/>
  <c r="E43"/>
  <c r="D43"/>
  <c r="C43"/>
  <c r="B43"/>
  <c r="B42"/>
  <c r="B41"/>
  <c r="B40"/>
  <c r="B39"/>
  <c r="G38"/>
  <c r="F38"/>
  <c r="E38"/>
  <c r="D38"/>
  <c r="C38"/>
  <c r="B38"/>
  <c r="B37"/>
  <c r="B36"/>
  <c r="B35"/>
  <c r="B34"/>
  <c r="G33"/>
  <c r="F33"/>
  <c r="E33"/>
  <c r="D33"/>
  <c r="C33"/>
  <c r="B33"/>
  <c r="B32"/>
  <c r="B31"/>
  <c r="B30"/>
  <c r="B29"/>
  <c r="G28"/>
  <c r="F28"/>
  <c r="E28"/>
  <c r="D28"/>
  <c r="C28"/>
  <c r="B28"/>
  <c r="G27"/>
  <c r="F27"/>
  <c r="E27"/>
  <c r="D27"/>
  <c r="C27"/>
  <c r="B27"/>
  <c r="B26"/>
  <c r="B25"/>
  <c r="B24"/>
  <c r="B23"/>
  <c r="G22"/>
  <c r="F22"/>
  <c r="E22"/>
  <c r="D22"/>
  <c r="C22"/>
  <c r="B22"/>
  <c r="B21"/>
  <c r="B20"/>
  <c r="B19"/>
  <c r="B18"/>
  <c r="G17"/>
  <c r="F17"/>
  <c r="E17"/>
  <c r="D17"/>
  <c r="C17"/>
  <c r="B17"/>
  <c r="B16"/>
  <c r="B15"/>
  <c r="B14"/>
  <c r="B13"/>
  <c r="G12"/>
  <c r="F12"/>
  <c r="E12"/>
  <c r="D12"/>
  <c r="C12"/>
  <c r="B12"/>
  <c r="B11"/>
  <c r="B10"/>
  <c r="B9"/>
  <c r="B8"/>
  <c r="G7"/>
  <c r="F7"/>
  <c r="E7"/>
  <c r="D7"/>
  <c r="C7"/>
  <c r="B7"/>
  <c r="H6"/>
  <c r="G6"/>
  <c r="F6"/>
  <c r="E6"/>
  <c r="D6"/>
  <c r="C6"/>
  <c r="B6"/>
  <c r="G5"/>
  <c r="F5"/>
  <c r="E5"/>
  <c r="D5"/>
  <c r="C5"/>
  <c r="B5"/>
  <c r="B68" i="8"/>
  <c r="B67"/>
  <c r="B66"/>
  <c r="B65"/>
  <c r="G64"/>
  <c r="F64"/>
  <c r="E64"/>
  <c r="D64"/>
  <c r="C64"/>
  <c r="B64"/>
  <c r="B63"/>
  <c r="B62"/>
  <c r="B61"/>
  <c r="B60"/>
  <c r="G59"/>
  <c r="F59"/>
  <c r="E59"/>
  <c r="D59"/>
  <c r="C59"/>
  <c r="B59"/>
  <c r="B58"/>
  <c r="B57"/>
  <c r="B56"/>
  <c r="B55"/>
  <c r="G54"/>
  <c r="F54"/>
  <c r="E54"/>
  <c r="D54"/>
  <c r="C54"/>
  <c r="B54"/>
  <c r="B53"/>
  <c r="B52"/>
  <c r="B51"/>
  <c r="B50"/>
  <c r="G49"/>
  <c r="F49"/>
  <c r="E49"/>
  <c r="D49"/>
  <c r="C49"/>
  <c r="B49"/>
  <c r="G48"/>
  <c r="F48"/>
  <c r="E48"/>
  <c r="D48"/>
  <c r="C48"/>
  <c r="B48"/>
  <c r="B47"/>
  <c r="B46"/>
  <c r="B45"/>
  <c r="B44"/>
  <c r="G43"/>
  <c r="F43"/>
  <c r="E43"/>
  <c r="D43"/>
  <c r="C43"/>
  <c r="B43"/>
  <c r="B42"/>
  <c r="B41"/>
  <c r="B40"/>
  <c r="B39"/>
  <c r="G38"/>
  <c r="F38"/>
  <c r="E38"/>
  <c r="D38"/>
  <c r="C38"/>
  <c r="B38"/>
  <c r="B37"/>
  <c r="B36"/>
  <c r="B35"/>
  <c r="B34"/>
  <c r="G33"/>
  <c r="F33"/>
  <c r="E33"/>
  <c r="D33"/>
  <c r="C33"/>
  <c r="B33"/>
  <c r="B32"/>
  <c r="B31"/>
  <c r="B30"/>
  <c r="B29"/>
  <c r="G28"/>
  <c r="F28"/>
  <c r="E28"/>
  <c r="D28"/>
  <c r="C28"/>
  <c r="B28"/>
  <c r="G27"/>
  <c r="F27"/>
  <c r="E27"/>
  <c r="D27"/>
  <c r="C27"/>
  <c r="B27"/>
  <c r="B26"/>
  <c r="B25"/>
  <c r="B24"/>
  <c r="B23"/>
  <c r="G22"/>
  <c r="F22"/>
  <c r="E22"/>
  <c r="D22"/>
  <c r="C22"/>
  <c r="B22"/>
  <c r="B21"/>
  <c r="B20"/>
  <c r="B19"/>
  <c r="B18"/>
  <c r="G17"/>
  <c r="F17"/>
  <c r="E17"/>
  <c r="D17"/>
  <c r="C17"/>
  <c r="B17"/>
  <c r="B16"/>
  <c r="B15"/>
  <c r="B14"/>
  <c r="B13"/>
  <c r="G12"/>
  <c r="F12"/>
  <c r="E12"/>
  <c r="D12"/>
  <c r="C12"/>
  <c r="B12"/>
  <c r="B11"/>
  <c r="B10"/>
  <c r="B9"/>
  <c r="B8"/>
  <c r="G7"/>
  <c r="F7"/>
  <c r="E7"/>
  <c r="D7"/>
  <c r="C7"/>
  <c r="B7"/>
  <c r="G6"/>
  <c r="F6"/>
  <c r="E6"/>
  <c r="D6"/>
  <c r="C6"/>
  <c r="B6"/>
  <c r="G5"/>
  <c r="F5"/>
  <c r="E5"/>
  <c r="D5"/>
  <c r="C5"/>
  <c r="B5"/>
  <c r="B38" i="7"/>
  <c r="B37"/>
  <c r="B36"/>
  <c r="B35"/>
  <c r="B34"/>
  <c r="E33"/>
  <c r="D33"/>
  <c r="C33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E7"/>
  <c r="D7"/>
  <c r="C7"/>
  <c r="B7"/>
  <c r="E6"/>
  <c r="D6"/>
  <c r="C6"/>
  <c r="B6"/>
  <c r="C47" i="6"/>
  <c r="C46"/>
  <c r="C45"/>
  <c r="C44"/>
  <c r="C43"/>
  <c r="C42"/>
  <c r="C41"/>
  <c r="C39"/>
  <c r="C36"/>
  <c r="F33"/>
  <c r="E33"/>
  <c r="C32"/>
  <c r="D31"/>
  <c r="D24" s="1"/>
  <c r="C30"/>
  <c r="C29"/>
  <c r="C28"/>
  <c r="C27"/>
  <c r="C26"/>
  <c r="C25"/>
  <c r="F24"/>
  <c r="E24"/>
  <c r="BB9" i="39" s="1"/>
  <c r="C23" i="6"/>
  <c r="D22"/>
  <c r="C22" s="1"/>
  <c r="C18"/>
  <c r="F15"/>
  <c r="F14" s="1"/>
  <c r="F13" s="1"/>
  <c r="C11"/>
  <c r="C10"/>
  <c r="C9"/>
  <c r="C5"/>
  <c r="B2"/>
  <c r="A2"/>
  <c r="E11" i="21"/>
  <c r="D11"/>
  <c r="E10"/>
  <c r="D10"/>
  <c r="E9"/>
  <c r="D9"/>
  <c r="C4"/>
  <c r="B2"/>
  <c r="A2"/>
  <c r="E37" i="5"/>
  <c r="E36"/>
  <c r="E35"/>
  <c r="E34"/>
  <c r="E33"/>
  <c r="D33"/>
  <c r="C33"/>
  <c r="E32"/>
  <c r="E31"/>
  <c r="E30"/>
  <c r="E29"/>
  <c r="E28"/>
  <c r="D28"/>
  <c r="C28"/>
  <c r="E27"/>
  <c r="E26"/>
  <c r="E25"/>
  <c r="D25"/>
  <c r="C25"/>
  <c r="E24"/>
  <c r="E23"/>
  <c r="E22"/>
  <c r="E21"/>
  <c r="D21"/>
  <c r="C21"/>
  <c r="E20"/>
  <c r="E19"/>
  <c r="E18"/>
  <c r="E17"/>
  <c r="D17"/>
  <c r="C17"/>
  <c r="E16"/>
  <c r="E15"/>
  <c r="E14"/>
  <c r="D14"/>
  <c r="C14"/>
  <c r="E13"/>
  <c r="E12"/>
  <c r="E11"/>
  <c r="E10"/>
  <c r="E9"/>
  <c r="E8"/>
  <c r="E7"/>
  <c r="D7"/>
  <c r="C7"/>
  <c r="E6"/>
  <c r="D6"/>
  <c r="C6"/>
  <c r="E5"/>
  <c r="D5"/>
  <c r="C5"/>
  <c r="B2"/>
  <c r="A2"/>
  <c r="E57" i="14"/>
  <c r="E56"/>
  <c r="E55"/>
  <c r="E54"/>
  <c r="E53"/>
  <c r="D53"/>
  <c r="C53"/>
  <c r="E52"/>
  <c r="E51"/>
  <c r="E50"/>
  <c r="D50"/>
  <c r="C50"/>
  <c r="E49"/>
  <c r="E48"/>
  <c r="E47"/>
  <c r="E46"/>
  <c r="E45"/>
  <c r="E44"/>
  <c r="E43"/>
  <c r="E42"/>
  <c r="E41"/>
  <c r="D41"/>
  <c r="C41"/>
  <c r="E40"/>
  <c r="E39"/>
  <c r="E38"/>
  <c r="E37"/>
  <c r="E36"/>
  <c r="D36"/>
  <c r="C36"/>
  <c r="E35"/>
  <c r="E34"/>
  <c r="E33"/>
  <c r="D32"/>
  <c r="C32"/>
  <c r="E31"/>
  <c r="E30"/>
  <c r="E29"/>
  <c r="D29"/>
  <c r="C29"/>
  <c r="E28"/>
  <c r="E27"/>
  <c r="E26"/>
  <c r="E25"/>
  <c r="E24"/>
  <c r="E23"/>
  <c r="D23"/>
  <c r="C23"/>
  <c r="D22"/>
  <c r="D19"/>
  <c r="C19"/>
  <c r="C17" s="1"/>
  <c r="E18"/>
  <c r="E16"/>
  <c r="E15"/>
  <c r="E14"/>
  <c r="E13"/>
  <c r="E12"/>
  <c r="E11"/>
  <c r="D11"/>
  <c r="C11"/>
  <c r="E10"/>
  <c r="E9"/>
  <c r="E8"/>
  <c r="E7"/>
  <c r="E6"/>
  <c r="E5"/>
  <c r="D5"/>
  <c r="C5"/>
  <c r="B2"/>
  <c r="BE9" i="39"/>
  <c r="BA9"/>
  <c r="AW9"/>
  <c r="AT9"/>
  <c r="AP9"/>
  <c r="AN9"/>
  <c r="AM9"/>
  <c r="AL9"/>
  <c r="AK9"/>
  <c r="AJ9"/>
  <c r="AF9"/>
  <c r="Z9"/>
  <c r="T9"/>
  <c r="AH9" s="1"/>
  <c r="S9"/>
  <c r="R9"/>
  <c r="Q9"/>
  <c r="P9"/>
  <c r="O9"/>
  <c r="N9"/>
  <c r="M9"/>
  <c r="L9"/>
  <c r="K9"/>
  <c r="J9"/>
  <c r="I9"/>
  <c r="H9"/>
  <c r="G9"/>
  <c r="F9"/>
  <c r="E9"/>
  <c r="D9"/>
  <c r="C9"/>
  <c r="B9"/>
  <c r="D8" i="21" l="1"/>
  <c r="E8" s="1"/>
  <c r="BC9" i="39"/>
  <c r="C40" i="6"/>
  <c r="E32" i="14"/>
  <c r="C22"/>
  <c r="E22" s="1"/>
  <c r="R42" i="35"/>
  <c r="Q42" s="1"/>
  <c r="T42"/>
  <c r="Q43"/>
  <c r="C43"/>
  <c r="AO9" i="39"/>
  <c r="AI9" s="1"/>
  <c r="AG9" s="1"/>
  <c r="C31" i="6"/>
  <c r="D21" i="19"/>
  <c r="H20"/>
  <c r="D43"/>
  <c r="D34" i="6"/>
  <c r="I11" i="19"/>
  <c r="H11" s="1"/>
  <c r="D16" i="6"/>
  <c r="C16" s="1"/>
  <c r="I13" i="19"/>
  <c r="H13" s="1"/>
  <c r="I16"/>
  <c r="H16" s="1"/>
  <c r="D16" s="1"/>
  <c r="D19" i="6"/>
  <c r="C8"/>
  <c r="AU9" i="39"/>
  <c r="I15" i="19"/>
  <c r="H15" s="1"/>
  <c r="D20" i="6"/>
  <c r="C20" s="1"/>
  <c r="Q6" i="35"/>
  <c r="Q5" s="1"/>
  <c r="C24" i="6"/>
  <c r="AD9" i="39"/>
  <c r="H9" i="19"/>
  <c r="C38" i="6"/>
  <c r="AV9" i="39"/>
  <c r="C35" i="6"/>
  <c r="AS9" i="39"/>
  <c r="C5" i="22"/>
  <c r="D21" i="6"/>
  <c r="AA9" i="39" s="1"/>
  <c r="AZ9"/>
  <c r="AY9" s="1"/>
  <c r="E14" i="6"/>
  <c r="E13" s="1"/>
  <c r="D7" i="21" s="1"/>
  <c r="E7" s="1"/>
  <c r="G6" i="25"/>
  <c r="AX9" i="39"/>
  <c r="E19" i="14"/>
  <c r="D17"/>
  <c r="E17" s="1"/>
  <c r="C37" i="6" l="1"/>
  <c r="D17"/>
  <c r="AB9" i="39" s="1"/>
  <c r="I7" i="19"/>
  <c r="D11"/>
  <c r="D20"/>
  <c r="C34" i="6"/>
  <c r="AR9" i="39"/>
  <c r="AQ9" s="1"/>
  <c r="Y9"/>
  <c r="D33" i="6"/>
  <c r="H7" i="19"/>
  <c r="C19" i="6"/>
  <c r="AC9" i="39"/>
  <c r="I99" i="19"/>
  <c r="I94" s="1"/>
  <c r="D8"/>
  <c r="C21" i="6"/>
  <c r="C33" l="1"/>
  <c r="H99" i="19"/>
  <c r="D95" s="1"/>
  <c r="D94" s="1"/>
  <c r="D15" i="6"/>
  <c r="C15" s="1"/>
  <c r="C17"/>
  <c r="I6" i="19"/>
  <c r="D7"/>
  <c r="X9" i="39"/>
  <c r="W9" s="1"/>
  <c r="V9" s="1"/>
  <c r="U9" s="1"/>
  <c r="H94" i="19"/>
  <c r="H6" s="1"/>
  <c r="D4" i="21" s="1"/>
  <c r="E4" s="1"/>
  <c r="C14" i="6" l="1"/>
  <c r="C13" s="1"/>
  <c r="D14"/>
  <c r="D13" s="1"/>
  <c r="D6" i="21" s="1"/>
  <c r="E6" s="1"/>
  <c r="D6" i="19"/>
  <c r="D5" i="21" l="1"/>
  <c r="E5" s="1"/>
</calcChain>
</file>

<file path=xl/sharedStrings.xml><?xml version="1.0" encoding="utf-8"?>
<sst xmlns="http://schemas.openxmlformats.org/spreadsheetml/2006/main" count="1287" uniqueCount="720">
  <si>
    <t>柴桑区2021年部门预算编制表</t>
  </si>
  <si>
    <t>填报单位（盖章）：</t>
  </si>
  <si>
    <t xml:space="preserve">单位领导（签字）：                            填报人（签字）：           </t>
  </si>
  <si>
    <t>填报日期：</t>
  </si>
  <si>
    <t>财政局业务股审核（签字、盖章）：</t>
  </si>
  <si>
    <t>2020年部门预算单位经费明细表</t>
  </si>
  <si>
    <t>财政局</t>
  </si>
  <si>
    <t>单位：万元</t>
  </si>
  <si>
    <t>单位代码</t>
  </si>
  <si>
    <t>单位</t>
  </si>
  <si>
    <t>人员情况（单位：个）</t>
  </si>
  <si>
    <t>车辆情况（辆）</t>
  </si>
  <si>
    <t>公用经费定额标准
（万元）</t>
  </si>
  <si>
    <t>预算安排支出总计</t>
  </si>
  <si>
    <t>一、2020年经费拨款安排情况表</t>
  </si>
  <si>
    <t>二、纳入预算管理收入安排支出</t>
  </si>
  <si>
    <t>三、政府基金收入安排</t>
  </si>
  <si>
    <t>备注</t>
  </si>
  <si>
    <t>在职人数</t>
  </si>
  <si>
    <t>离退休人员</t>
  </si>
  <si>
    <t>抚恤人员</t>
  </si>
  <si>
    <t>一、经费拨款安排小计</t>
  </si>
  <si>
    <t>（一）、基本支出</t>
  </si>
  <si>
    <t>（二）
项目支出</t>
  </si>
  <si>
    <t>四、上级专项安排</t>
  </si>
  <si>
    <t>小计</t>
  </si>
  <si>
    <t>行政</t>
  </si>
  <si>
    <t>参照公务员管理的事业</t>
  </si>
  <si>
    <t>全额
补助事业</t>
  </si>
  <si>
    <t>部分
补助事业</t>
  </si>
  <si>
    <t>自收自支</t>
  </si>
  <si>
    <t>政府聘用人员</t>
  </si>
  <si>
    <t>离休</t>
  </si>
  <si>
    <t>移交社保退休人数</t>
  </si>
  <si>
    <t>退休</t>
  </si>
  <si>
    <t>民师退养
乡计生畜牧站新洲教师</t>
  </si>
  <si>
    <t>因病</t>
  </si>
  <si>
    <t>因公</t>
  </si>
  <si>
    <t>（一）、基本支出小计</t>
  </si>
  <si>
    <t>1、人员支出情况</t>
  </si>
  <si>
    <t>2、机关商品服务支出</t>
  </si>
  <si>
    <t>3、对个人和家庭补助支出</t>
  </si>
  <si>
    <t>1、人员支出小计</t>
  </si>
  <si>
    <t>（1）统发工资</t>
  </si>
  <si>
    <t>（2）非统发工资</t>
  </si>
  <si>
    <t>（3）乡镇津贴</t>
  </si>
  <si>
    <t>（4）社会保障缴费</t>
  </si>
  <si>
    <t>（5)住房公积金</t>
  </si>
  <si>
    <t>(6)十三月工资</t>
  </si>
  <si>
    <t>（7）班主任津贴和小伙食团</t>
  </si>
  <si>
    <t>（8）基本人员支出</t>
  </si>
  <si>
    <t>2、小 计</t>
  </si>
  <si>
    <t>（1）、定额公用经费小计</t>
  </si>
  <si>
    <r>
      <rPr>
        <sz val="9"/>
        <rFont val="宋体"/>
        <family val="3"/>
        <charset val="134"/>
      </rPr>
      <t>（2</t>
    </r>
    <r>
      <rPr>
        <sz val="9"/>
        <rFont val="宋体"/>
        <family val="3"/>
        <charset val="134"/>
      </rPr>
      <t>）</t>
    </r>
    <r>
      <rPr>
        <sz val="9"/>
        <rFont val="宋体"/>
        <family val="3"/>
        <charset val="134"/>
      </rPr>
      <t>、其他业务费</t>
    </r>
  </si>
  <si>
    <t>3、小计</t>
  </si>
  <si>
    <t>生活补助</t>
  </si>
  <si>
    <t>统发离退休费</t>
  </si>
  <si>
    <t>非统发离退休费</t>
  </si>
  <si>
    <t>绩效奖励</t>
  </si>
  <si>
    <t>其他</t>
  </si>
  <si>
    <t>人员经费</t>
  </si>
  <si>
    <t>定额公用经费</t>
  </si>
  <si>
    <t>业务费</t>
  </si>
  <si>
    <t>其他业务费小计</t>
  </si>
  <si>
    <t>邮电费</t>
  </si>
  <si>
    <t>会议费</t>
  </si>
  <si>
    <t>公车运行费</t>
  </si>
  <si>
    <t>劳务费</t>
  </si>
  <si>
    <t>公务接待费</t>
  </si>
  <si>
    <t>统发车贴</t>
  </si>
  <si>
    <t>在职人员</t>
  </si>
  <si>
    <t>退休人员</t>
  </si>
  <si>
    <t>表1:2021年部门预算（基本信息情况表）</t>
  </si>
  <si>
    <t>填报单位：</t>
  </si>
  <si>
    <t>一、基础信息情况</t>
  </si>
  <si>
    <t>单位：个、辆</t>
  </si>
  <si>
    <t>项目</t>
  </si>
  <si>
    <t>2020年预算数</t>
  </si>
  <si>
    <t>增减变动</t>
  </si>
  <si>
    <t>一、编制情况</t>
  </si>
  <si>
    <t xml:space="preserve">    1、行政</t>
  </si>
  <si>
    <t xml:space="preserve">    2、参照公务员管理的事业</t>
  </si>
  <si>
    <t xml:space="preserve">    3、全额补助事业</t>
  </si>
  <si>
    <t xml:space="preserve">    4、部分补助事业</t>
  </si>
  <si>
    <t xml:space="preserve">    5、自收自支</t>
  </si>
  <si>
    <t>二、在职人数</t>
  </si>
  <si>
    <t>三、离退休人员</t>
  </si>
  <si>
    <t xml:space="preserve">    1、离休</t>
  </si>
  <si>
    <t>主要指在单位发放的人员，不含移交社保发放的人员</t>
  </si>
  <si>
    <t xml:space="preserve">    2、退休</t>
  </si>
  <si>
    <t xml:space="preserve">         其中：统发人数</t>
  </si>
  <si>
    <t xml:space="preserve">              移交社保人数</t>
  </si>
  <si>
    <t>四、其他人员</t>
  </si>
  <si>
    <t xml:space="preserve">    1、在职人员</t>
  </si>
  <si>
    <t xml:space="preserve">     （1）政府聘用人员</t>
  </si>
  <si>
    <t>不含单位自行安排的临时人员，主要指财政安排拨款的政府聘用人员。</t>
  </si>
  <si>
    <t xml:space="preserve">     （2）三支一扶人员</t>
  </si>
  <si>
    <r>
      <rPr>
        <sz val="11"/>
        <rFont val="Arial"/>
        <family val="2"/>
      </rPr>
      <t xml:space="preserve">          </t>
    </r>
    <r>
      <rPr>
        <sz val="11"/>
        <rFont val="宋体"/>
        <family val="3"/>
        <charset val="134"/>
      </rPr>
      <t>（</t>
    </r>
    <r>
      <rPr>
        <sz val="11"/>
        <rFont val="Arial"/>
        <family val="2"/>
      </rPr>
      <t>3</t>
    </r>
    <r>
      <rPr>
        <sz val="11"/>
        <rFont val="宋体"/>
        <family val="3"/>
        <charset val="134"/>
      </rPr>
      <t>）乡村干部补助</t>
    </r>
  </si>
  <si>
    <r>
      <rPr>
        <sz val="11"/>
        <rFont val="Arial"/>
        <family val="2"/>
      </rPr>
      <t xml:space="preserve">          </t>
    </r>
    <r>
      <rPr>
        <sz val="11"/>
        <rFont val="宋体"/>
        <family val="3"/>
        <charset val="134"/>
      </rPr>
      <t>（4）</t>
    </r>
    <r>
      <rPr>
        <sz val="11"/>
        <rFont val="Arial"/>
        <family val="2"/>
      </rPr>
      <t xml:space="preserve"> </t>
    </r>
    <r>
      <rPr>
        <sz val="11"/>
        <rFont val="宋体"/>
        <family val="3"/>
        <charset val="134"/>
      </rPr>
      <t>代课教师</t>
    </r>
  </si>
  <si>
    <t xml:space="preserve">     （5）其他</t>
  </si>
  <si>
    <t xml:space="preserve">    2、退休人员</t>
  </si>
  <si>
    <t xml:space="preserve">     （1）民办退休教师</t>
  </si>
  <si>
    <t xml:space="preserve">     （2）其他退休人员</t>
  </si>
  <si>
    <t xml:space="preserve">    3、遗属补助</t>
  </si>
  <si>
    <t xml:space="preserve">     （1）因病人员</t>
  </si>
  <si>
    <t xml:space="preserve">     （2）因公人员</t>
  </si>
  <si>
    <t xml:space="preserve">     （3）离休人员</t>
  </si>
  <si>
    <r>
      <rPr>
        <sz val="11"/>
        <rFont val="Arial"/>
        <family val="2"/>
      </rPr>
      <t xml:space="preserve">       </t>
    </r>
    <r>
      <rPr>
        <sz val="11"/>
        <rFont val="宋体"/>
        <family val="3"/>
        <charset val="134"/>
      </rPr>
      <t>4、</t>
    </r>
    <r>
      <rPr>
        <sz val="11"/>
        <rFont val="Arial"/>
        <family val="2"/>
      </rPr>
      <t xml:space="preserve">  </t>
    </r>
    <r>
      <rPr>
        <sz val="11"/>
        <rFont val="宋体"/>
        <family val="3"/>
        <charset val="134"/>
      </rPr>
      <t>学生学员数</t>
    </r>
  </si>
  <si>
    <r>
      <rPr>
        <sz val="11"/>
        <rFont val="Arial"/>
        <family val="2"/>
      </rPr>
      <t xml:space="preserve">         </t>
    </r>
    <r>
      <rPr>
        <sz val="11"/>
        <rFont val="宋体"/>
        <family val="3"/>
        <charset val="134"/>
      </rPr>
      <t>（</t>
    </r>
    <r>
      <rPr>
        <sz val="11"/>
        <rFont val="Arial"/>
        <family val="2"/>
      </rPr>
      <t>1</t>
    </r>
    <r>
      <rPr>
        <sz val="11"/>
        <rFont val="宋体"/>
        <family val="3"/>
        <charset val="134"/>
      </rPr>
      <t>）高中学生人数</t>
    </r>
  </si>
  <si>
    <r>
      <rPr>
        <sz val="11"/>
        <rFont val="Arial"/>
        <family val="2"/>
      </rPr>
      <t xml:space="preserve">         </t>
    </r>
    <r>
      <rPr>
        <sz val="11"/>
        <rFont val="宋体"/>
        <family val="3"/>
        <charset val="134"/>
      </rPr>
      <t>（</t>
    </r>
    <r>
      <rPr>
        <sz val="11"/>
        <rFont val="Arial"/>
        <family val="2"/>
      </rPr>
      <t>2</t>
    </r>
    <r>
      <rPr>
        <sz val="11"/>
        <rFont val="宋体"/>
        <family val="3"/>
        <charset val="134"/>
      </rPr>
      <t>）初中学生人数</t>
    </r>
  </si>
  <si>
    <r>
      <rPr>
        <sz val="11"/>
        <rFont val="Arial"/>
        <family val="2"/>
      </rPr>
      <t xml:space="preserve">         </t>
    </r>
    <r>
      <rPr>
        <sz val="11"/>
        <rFont val="宋体"/>
        <family val="3"/>
        <charset val="134"/>
      </rPr>
      <t>（</t>
    </r>
    <r>
      <rPr>
        <sz val="11"/>
        <rFont val="Arial"/>
        <family val="2"/>
      </rPr>
      <t>3</t>
    </r>
    <r>
      <rPr>
        <sz val="11"/>
        <rFont val="宋体"/>
        <family val="3"/>
        <charset val="134"/>
      </rPr>
      <t>）</t>
    </r>
    <r>
      <rPr>
        <sz val="11"/>
        <rFont val="Arial"/>
        <family val="2"/>
      </rPr>
      <t xml:space="preserve"> </t>
    </r>
    <r>
      <rPr>
        <sz val="11"/>
        <rFont val="宋体"/>
        <family val="3"/>
        <charset val="134"/>
      </rPr>
      <t>小学学生人数</t>
    </r>
  </si>
  <si>
    <r>
      <rPr>
        <sz val="11"/>
        <rFont val="Arial"/>
        <family val="2"/>
      </rPr>
      <t xml:space="preserve">         </t>
    </r>
    <r>
      <rPr>
        <sz val="11"/>
        <rFont val="宋体"/>
        <family val="3"/>
        <charset val="134"/>
      </rPr>
      <t>（</t>
    </r>
    <r>
      <rPr>
        <sz val="11"/>
        <rFont val="Arial"/>
        <family val="2"/>
      </rPr>
      <t>4</t>
    </r>
    <r>
      <rPr>
        <sz val="11"/>
        <rFont val="宋体"/>
        <family val="3"/>
        <charset val="134"/>
      </rPr>
      <t>）幼儿园学生人数</t>
    </r>
  </si>
  <si>
    <t>五、行政参公人员干部人数</t>
  </si>
  <si>
    <t xml:space="preserve">    1、厅级及以上</t>
  </si>
  <si>
    <t xml:space="preserve">    2、处级</t>
  </si>
  <si>
    <t xml:space="preserve">    3、副处级</t>
  </si>
  <si>
    <t xml:space="preserve">    4、科级</t>
  </si>
  <si>
    <t xml:space="preserve">    5、副科级</t>
  </si>
  <si>
    <t xml:space="preserve">    6、科员</t>
  </si>
  <si>
    <t xml:space="preserve">    7、工勤人员</t>
  </si>
  <si>
    <t xml:space="preserve">    8、其他人员</t>
  </si>
  <si>
    <t>六、社保代扣款</t>
  </si>
  <si>
    <t xml:space="preserve">    1、医疗失业保险等费</t>
  </si>
  <si>
    <t>以社保局核准数为准（社保开具10月收据数为准）</t>
  </si>
  <si>
    <t xml:space="preserve">    2、机关事业养老保险费</t>
  </si>
  <si>
    <t>七、车辆（公车改革后保留）</t>
  </si>
  <si>
    <t xml:space="preserve">    1、小汽车</t>
  </si>
  <si>
    <t xml:space="preserve">    2、商务车</t>
  </si>
  <si>
    <t xml:space="preserve">    3、公用客车</t>
  </si>
  <si>
    <t xml:space="preserve">    4、其他车</t>
  </si>
  <si>
    <t>表2:2021年部门预算（非税征收情况）</t>
  </si>
  <si>
    <t>2020年征收数</t>
  </si>
  <si>
    <r>
      <rPr>
        <sz val="12"/>
        <rFont val="宋体"/>
        <family val="3"/>
        <charset val="134"/>
      </rPr>
      <t>20</t>
    </r>
    <r>
      <rPr>
        <sz val="12"/>
        <rFont val="宋体"/>
        <family val="3"/>
        <charset val="134"/>
      </rPr>
      <t>21</t>
    </r>
    <r>
      <rPr>
        <sz val="12"/>
        <rFont val="宋体"/>
        <family val="3"/>
        <charset val="134"/>
      </rPr>
      <t>年预计征收数</t>
    </r>
  </si>
  <si>
    <t>征收依据</t>
  </si>
  <si>
    <r>
      <rPr>
        <sz val="12"/>
        <rFont val="宋体"/>
        <family val="3"/>
        <charset val="134"/>
      </rPr>
      <t xml:space="preserve">总 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>计</t>
    </r>
  </si>
  <si>
    <t>（一）公共财政预算管理的非税收入数</t>
  </si>
  <si>
    <t xml:space="preserve">     1、行政性收费收入</t>
  </si>
  <si>
    <t xml:space="preserve">       （1）</t>
  </si>
  <si>
    <t xml:space="preserve">       （2）</t>
  </si>
  <si>
    <t xml:space="preserve">       （3）</t>
  </si>
  <si>
    <t xml:space="preserve">       （4）</t>
  </si>
  <si>
    <t xml:space="preserve">       （5）</t>
  </si>
  <si>
    <t xml:space="preserve">       （6）</t>
  </si>
  <si>
    <t xml:space="preserve">     2、罚没收入</t>
  </si>
  <si>
    <t xml:space="preserve">     3、专项收入</t>
  </si>
  <si>
    <t xml:space="preserve">     4、国有资产有偿使用收入</t>
  </si>
  <si>
    <t xml:space="preserve">     5、其他收入</t>
  </si>
  <si>
    <t>（二）基金预算收入数</t>
  </si>
  <si>
    <t>（三）未纳入预算管理资金的非税收入数</t>
  </si>
  <si>
    <t>表3:2021年部门预算（收入来源情况表）</t>
  </si>
  <si>
    <r>
      <rPr>
        <sz val="12"/>
        <rFont val="宋体"/>
        <family val="3"/>
        <charset val="134"/>
      </rPr>
      <t>20</t>
    </r>
    <r>
      <rPr>
        <sz val="12"/>
        <rFont val="宋体"/>
        <family val="3"/>
        <charset val="134"/>
      </rPr>
      <t>20年安排数</t>
    </r>
  </si>
  <si>
    <r>
      <rPr>
        <sz val="12"/>
        <rFont val="宋体"/>
        <family val="3"/>
        <charset val="134"/>
      </rPr>
      <t>20</t>
    </r>
    <r>
      <rPr>
        <sz val="12"/>
        <rFont val="宋体"/>
        <family val="3"/>
        <charset val="134"/>
      </rPr>
      <t>21年预算数</t>
    </r>
  </si>
  <si>
    <t>收入合计</t>
  </si>
  <si>
    <t>1、经费安排数</t>
  </si>
  <si>
    <t>其中：财政经费拨款安排数</t>
  </si>
  <si>
    <t xml:space="preserve">      非税收入安排数</t>
  </si>
  <si>
    <t>2、政府基金收入安排数</t>
  </si>
  <si>
    <t>3、上级专项收入安排数（列出明细）</t>
  </si>
  <si>
    <t>4、其他收入安排数</t>
  </si>
  <si>
    <t>5、上年结余安排数</t>
  </si>
  <si>
    <t>表4：2021年部门预算（经费财拨安排控制数）</t>
  </si>
  <si>
    <r>
      <rPr>
        <sz val="12"/>
        <rFont val="宋体"/>
        <family val="3"/>
        <charset val="134"/>
      </rPr>
      <t xml:space="preserve">项 </t>
    </r>
    <r>
      <rPr>
        <sz val="12"/>
        <rFont val="宋体"/>
        <family val="3"/>
        <charset val="134"/>
      </rPr>
      <t xml:space="preserve">  </t>
    </r>
    <r>
      <rPr>
        <sz val="12"/>
        <rFont val="宋体"/>
        <family val="3"/>
        <charset val="134"/>
      </rPr>
      <t>目</t>
    </r>
  </si>
  <si>
    <t>2021年公共预算安排</t>
  </si>
  <si>
    <t>政府基金预算安排</t>
  </si>
  <si>
    <t>经费拨款安排</t>
  </si>
  <si>
    <t>纳入预算管理的非税收入安排</t>
  </si>
  <si>
    <t>一、财政统发工资人数</t>
  </si>
  <si>
    <t xml:space="preserve">    1、在职人数</t>
  </si>
  <si>
    <t xml:space="preserve">    2、离休人数</t>
  </si>
  <si>
    <t>二、财政统发工资基数</t>
  </si>
  <si>
    <t xml:space="preserve">    1、两项统发工资</t>
  </si>
  <si>
    <t xml:space="preserve">    2、统发津贴部分</t>
  </si>
  <si>
    <t xml:space="preserve">    3、财政安排车贴统发部分</t>
  </si>
  <si>
    <t>三、单位公用经费定额标准</t>
  </si>
  <si>
    <t>四、2021年部门预算安排控制数</t>
  </si>
  <si>
    <t xml:space="preserve">  （一）基本支出经费</t>
  </si>
  <si>
    <t xml:space="preserve">     1、机关工资福利支出</t>
  </si>
  <si>
    <t>　　    　财政统发工资部分</t>
  </si>
  <si>
    <t xml:space="preserve">          社保缴费部分(财政负担）</t>
  </si>
  <si>
    <t xml:space="preserve">          社保缴费部分(单位负担）</t>
  </si>
  <si>
    <t xml:space="preserve">          住房公积金</t>
  </si>
  <si>
    <t xml:space="preserve">          十三月工资</t>
  </si>
  <si>
    <t xml:space="preserve">          乡镇津贴</t>
  </si>
  <si>
    <t xml:space="preserve">          财政安排非统发工资</t>
  </si>
  <si>
    <t xml:space="preserve">          其他工资福利支出</t>
  </si>
  <si>
    <t xml:space="preserve">     2、机关商品和服务支出</t>
  </si>
  <si>
    <t xml:space="preserve"> 　　   　定额公用经费支出</t>
  </si>
  <si>
    <t xml:space="preserve">          邮电费</t>
  </si>
  <si>
    <t>处级领导电话费</t>
  </si>
  <si>
    <t xml:space="preserve">          会议费</t>
  </si>
  <si>
    <t>四家班子会议费</t>
  </si>
  <si>
    <t xml:space="preserve">          公车运行经费</t>
  </si>
  <si>
    <t>公车平台及区委政府保留车辆运行费</t>
  </si>
  <si>
    <t xml:space="preserve">          委托业务费</t>
  </si>
  <si>
    <t>含财政安排的临时工工资</t>
  </si>
  <si>
    <t xml:space="preserve">          公务接待费</t>
  </si>
  <si>
    <t>部分单位单独安排的经费</t>
  </si>
  <si>
    <t xml:space="preserve">          公务车贴</t>
  </si>
  <si>
    <t>财政安排车贴</t>
  </si>
  <si>
    <t xml:space="preserve">          其他商品服务支出</t>
  </si>
  <si>
    <t xml:space="preserve">     3、对个人和家庭补助</t>
  </si>
  <si>
    <t>　      　生活补助</t>
  </si>
  <si>
    <t>抚恤补助</t>
  </si>
  <si>
    <t xml:space="preserve">          离退休费</t>
  </si>
  <si>
    <t>财政统发部分</t>
  </si>
  <si>
    <t xml:space="preserve">          财政安排非统发离退休费</t>
  </si>
  <si>
    <t xml:space="preserve">          绩效奖励经费（在职）</t>
  </si>
  <si>
    <t xml:space="preserve">          绩效奖励经费（退休）</t>
  </si>
  <si>
    <t xml:space="preserve">          其他对个人和家庭的补助</t>
  </si>
  <si>
    <t>（二）项目经费</t>
  </si>
  <si>
    <t>2017年预算单位部门预算表四（定额公用经费安排）</t>
  </si>
  <si>
    <t>2017年公共预算安排</t>
  </si>
  <si>
    <t>单位统发工资在职（7）人，公用经费定额标准（ 1）万元，定额公用经费7万元。</t>
  </si>
  <si>
    <t>一、定额公用经费</t>
  </si>
  <si>
    <t>1、商品和服务支出</t>
  </si>
  <si>
    <t>（1）办公费</t>
  </si>
  <si>
    <t>（2）印刷费</t>
  </si>
  <si>
    <t>（3）咨询费</t>
  </si>
  <si>
    <t>（4）手续费</t>
  </si>
  <si>
    <t>（5）水费</t>
  </si>
  <si>
    <t>（6）电费</t>
  </si>
  <si>
    <t>（7）邮电费</t>
  </si>
  <si>
    <t>（9）物业管理费</t>
  </si>
  <si>
    <t>（11）差旅费</t>
  </si>
  <si>
    <t>（12）因公出国（境）费用</t>
  </si>
  <si>
    <t>（13）维修（护）费</t>
  </si>
  <si>
    <t>（14）租凭费</t>
  </si>
  <si>
    <t>（15）会议费</t>
  </si>
  <si>
    <t>（16）培训费</t>
  </si>
  <si>
    <t>（17）公务接待费</t>
  </si>
  <si>
    <t>（18）专用材料费</t>
  </si>
  <si>
    <t>（24）被装购置费</t>
  </si>
  <si>
    <t>（25）专用燃料费</t>
  </si>
  <si>
    <t>（26）劳务费</t>
  </si>
  <si>
    <t>（27）委托业务费</t>
  </si>
  <si>
    <t>（28）工会经费</t>
  </si>
  <si>
    <t>（29）福利费</t>
  </si>
  <si>
    <t>（31）公务用车运行维护费</t>
  </si>
  <si>
    <t>（39）其他交通费</t>
  </si>
  <si>
    <t>（99）其他商品和服务支出</t>
  </si>
  <si>
    <t>2、其他资本性支出</t>
  </si>
  <si>
    <t>（2）办公设备购置</t>
  </si>
  <si>
    <t>（3）专用设备购置</t>
  </si>
  <si>
    <t>（6）大型修缮</t>
  </si>
  <si>
    <t>（19）其他交通工具购置</t>
  </si>
  <si>
    <t>（99）其他资本性支出</t>
  </si>
  <si>
    <t>2017年预算单位部门预算表五（业务费安排）</t>
  </si>
  <si>
    <t>公共预算安排</t>
  </si>
  <si>
    <t>上年结余资金安排</t>
  </si>
  <si>
    <t>预算外资金安排</t>
  </si>
  <si>
    <t>总计</t>
  </si>
  <si>
    <t>（一）企业扶持资金业务费</t>
  </si>
  <si>
    <t>1、工资福利支出</t>
  </si>
  <si>
    <t>（1）临时工资</t>
  </si>
  <si>
    <t>（2）弥补工资</t>
  </si>
  <si>
    <t>（3）</t>
  </si>
  <si>
    <t>（4）</t>
  </si>
  <si>
    <t>2、商品和服务支出</t>
  </si>
  <si>
    <t>（1）劳务费</t>
  </si>
  <si>
    <t>（2）办公费</t>
  </si>
  <si>
    <t>3、对个人和家庭支出</t>
  </si>
  <si>
    <t>（1）</t>
  </si>
  <si>
    <t>（2）</t>
  </si>
  <si>
    <t>4、对企事业单位补助</t>
  </si>
  <si>
    <r>
      <rPr>
        <b/>
        <sz val="12"/>
        <rFont val="宋体"/>
        <family val="3"/>
        <charset val="134"/>
      </rPr>
      <t>（二）*</t>
    </r>
    <r>
      <rPr>
        <b/>
        <sz val="12"/>
        <rFont val="宋体"/>
        <family val="3"/>
        <charset val="134"/>
      </rPr>
      <t>**</t>
    </r>
    <r>
      <rPr>
        <b/>
        <sz val="12"/>
        <rFont val="宋体"/>
        <family val="3"/>
        <charset val="134"/>
      </rPr>
      <t>业务费</t>
    </r>
  </si>
  <si>
    <t>（2）差旅费</t>
  </si>
  <si>
    <t>（3）公务车运行费</t>
  </si>
  <si>
    <t>4、其他资本性支出</t>
  </si>
  <si>
    <t>（1）办公设备</t>
  </si>
  <si>
    <t>（三）*****业务费</t>
  </si>
  <si>
    <t>2017年预算单位部门预算表六（项目经费安排）</t>
  </si>
  <si>
    <t>（一）*****项目费</t>
  </si>
  <si>
    <t>3、基本建设性支出</t>
  </si>
  <si>
    <t>（二）*****项目费</t>
  </si>
  <si>
    <t>（三）*****项目费</t>
  </si>
  <si>
    <t>2017年预算单位部门预算表八（政府采购安排）</t>
  </si>
  <si>
    <t>资金来源</t>
  </si>
  <si>
    <t>上级专项资金安排</t>
  </si>
  <si>
    <t>政府采购项目</t>
  </si>
  <si>
    <t>1、办公设备</t>
  </si>
  <si>
    <t>2、</t>
  </si>
  <si>
    <t>3、</t>
  </si>
  <si>
    <t>4、</t>
  </si>
  <si>
    <t>5、</t>
  </si>
  <si>
    <t>6、</t>
  </si>
  <si>
    <t>7、</t>
  </si>
  <si>
    <t>8、</t>
  </si>
  <si>
    <t>9、</t>
  </si>
  <si>
    <t>10、</t>
  </si>
  <si>
    <t>11、</t>
  </si>
  <si>
    <t>2017年预算单位部门预算表九（民生资金项目安排）</t>
  </si>
  <si>
    <t>项目名称</t>
  </si>
  <si>
    <t>标准（依据）</t>
  </si>
  <si>
    <t>合计</t>
  </si>
  <si>
    <t>中央</t>
  </si>
  <si>
    <t>省经</t>
  </si>
  <si>
    <t>市级</t>
  </si>
  <si>
    <t>县级</t>
  </si>
  <si>
    <t>当年安排</t>
  </si>
  <si>
    <t>上年安排</t>
  </si>
  <si>
    <t>当年净增</t>
  </si>
  <si>
    <t>2017年预算单位部门预算表十（行政单位工资表）</t>
  </si>
  <si>
    <t>序号</t>
  </si>
  <si>
    <t>姓名</t>
  </si>
  <si>
    <t>工资合计</t>
  </si>
  <si>
    <t>工资</t>
  </si>
  <si>
    <t>津贴</t>
  </si>
  <si>
    <t>附：</t>
  </si>
  <si>
    <t>职务工资</t>
  </si>
  <si>
    <t>级别工资</t>
  </si>
  <si>
    <t>岗位工资</t>
  </si>
  <si>
    <t>技术等级工资</t>
  </si>
  <si>
    <t>财政津贴</t>
  </si>
  <si>
    <t>特殊岗位津贴</t>
  </si>
  <si>
    <t>岗位津贴</t>
  </si>
  <si>
    <t>年医保费</t>
  </si>
  <si>
    <t>年失业保险</t>
  </si>
  <si>
    <t>年工伤保险</t>
  </si>
  <si>
    <t>年生育保险</t>
  </si>
  <si>
    <t>年养老金</t>
  </si>
  <si>
    <t>年住房公积金</t>
  </si>
  <si>
    <t>月住房公积金</t>
  </si>
  <si>
    <t>计算草稿</t>
  </si>
  <si>
    <t>表5:2021年部门预算（两套支出经济分类支出明细表）</t>
  </si>
  <si>
    <t>政府预算经济分类</t>
  </si>
  <si>
    <t>金额</t>
  </si>
  <si>
    <t>部门预算经济分类</t>
  </si>
  <si>
    <t>合计金额
(万元)</t>
  </si>
  <si>
    <t>预算管理非税收入安排</t>
  </si>
  <si>
    <t>政府性基金收入安排</t>
  </si>
  <si>
    <t>上级专项收入安排</t>
  </si>
  <si>
    <t>其他收入安排(医疗收入)</t>
  </si>
  <si>
    <t>上年结余安排</t>
  </si>
  <si>
    <t>科目编码</t>
  </si>
  <si>
    <t>科 目 名 称</t>
  </si>
  <si>
    <t>类</t>
  </si>
  <si>
    <t>款</t>
  </si>
  <si>
    <t>机关工资福利支出</t>
  </si>
  <si>
    <t>301</t>
  </si>
  <si>
    <t>工资福利支出</t>
  </si>
  <si>
    <t>01</t>
  </si>
  <si>
    <t xml:space="preserve"> 工资津补贴</t>
  </si>
  <si>
    <t xml:space="preserve"> 基本工资
</t>
  </si>
  <si>
    <t>02</t>
  </si>
  <si>
    <t xml:space="preserve"> 津贴补贴
</t>
  </si>
  <si>
    <t>03</t>
  </si>
  <si>
    <t xml:space="preserve"> 奖金
</t>
  </si>
  <si>
    <t xml:space="preserve"> 社会保障缴费</t>
  </si>
  <si>
    <t>08</t>
  </si>
  <si>
    <t xml:space="preserve"> 机关事业单位基本养老保险缴费</t>
  </si>
  <si>
    <t>09</t>
  </si>
  <si>
    <t xml:space="preserve"> 职业年金缴费</t>
  </si>
  <si>
    <t>10</t>
  </si>
  <si>
    <t xml:space="preserve"> 城镇职工基本医疗保险缴费</t>
  </si>
  <si>
    <t>11</t>
  </si>
  <si>
    <t xml:space="preserve"> 公务员医疗补助缴费</t>
  </si>
  <si>
    <t>12</t>
  </si>
  <si>
    <t xml:space="preserve"> 其他社会保障缴费</t>
  </si>
  <si>
    <t xml:space="preserve"> 住房公积金</t>
  </si>
  <si>
    <t>13</t>
  </si>
  <si>
    <t xml:space="preserve"> 其他工资福利支出</t>
  </si>
  <si>
    <t>06</t>
  </si>
  <si>
    <t xml:space="preserve"> 伙食补助费
</t>
  </si>
  <si>
    <t>14</t>
  </si>
  <si>
    <t xml:space="preserve"> 医疗费</t>
  </si>
  <si>
    <t>99</t>
  </si>
  <si>
    <t xml:space="preserve"> 其他工资福利支出
</t>
  </si>
  <si>
    <t>机关商品和服务支出</t>
  </si>
  <si>
    <t>商品和服务支出</t>
  </si>
  <si>
    <t xml:space="preserve"> 办公经费（定额）</t>
  </si>
  <si>
    <t xml:space="preserve"> 办公费
</t>
  </si>
  <si>
    <t xml:space="preserve"> 印刷费
</t>
  </si>
  <si>
    <t>04</t>
  </si>
  <si>
    <t xml:space="preserve"> 手续费
</t>
  </si>
  <si>
    <t>05</t>
  </si>
  <si>
    <t xml:space="preserve"> 水费
</t>
  </si>
  <si>
    <t xml:space="preserve"> 电费
</t>
  </si>
  <si>
    <t>07</t>
  </si>
  <si>
    <t xml:space="preserve"> 邮电费
</t>
  </si>
  <si>
    <t xml:space="preserve"> 取暖费
</t>
  </si>
  <si>
    <t xml:space="preserve"> 物业管理费
</t>
  </si>
  <si>
    <t xml:space="preserve"> 差旅费
</t>
  </si>
  <si>
    <t xml:space="preserve"> 租赁费
</t>
  </si>
  <si>
    <t>28</t>
  </si>
  <si>
    <t xml:space="preserve"> 工会经费
</t>
  </si>
  <si>
    <t>29</t>
  </si>
  <si>
    <t xml:space="preserve"> 福利费
</t>
  </si>
  <si>
    <t>39</t>
  </si>
  <si>
    <t xml:space="preserve"> 其他交通费用
</t>
  </si>
  <si>
    <t>40</t>
  </si>
  <si>
    <t xml:space="preserve"> 税金及附加费用
</t>
  </si>
  <si>
    <t xml:space="preserve"> 会议费</t>
  </si>
  <si>
    <t>15</t>
  </si>
  <si>
    <t xml:space="preserve"> 培训费</t>
  </si>
  <si>
    <t>16</t>
  </si>
  <si>
    <t xml:space="preserve"> 专用材料购置费</t>
  </si>
  <si>
    <t>18</t>
  </si>
  <si>
    <t xml:space="preserve"> 专用材料费
</t>
  </si>
  <si>
    <t>24</t>
  </si>
  <si>
    <t xml:space="preserve"> 被装购置费
</t>
  </si>
  <si>
    <t>25</t>
  </si>
  <si>
    <t xml:space="preserve"> 专用燃料费
</t>
  </si>
  <si>
    <t xml:space="preserve"> 委托业务费</t>
  </si>
  <si>
    <t xml:space="preserve"> 咨询费</t>
  </si>
  <si>
    <t>26</t>
  </si>
  <si>
    <t xml:space="preserve"> 劳务费</t>
  </si>
  <si>
    <t>27</t>
  </si>
  <si>
    <t xml:space="preserve"> 公务接待费</t>
  </si>
  <si>
    <t>17</t>
  </si>
  <si>
    <t xml:space="preserve"> 因公出国（境）费用</t>
  </si>
  <si>
    <t xml:space="preserve"> 公务用车运行维护费</t>
  </si>
  <si>
    <t>31</t>
  </si>
  <si>
    <t xml:space="preserve"> 维修(护)费</t>
  </si>
  <si>
    <t xml:space="preserve"> 其他商品和服务支出</t>
  </si>
  <si>
    <t>机关资本性支出（一）</t>
  </si>
  <si>
    <t xml:space="preserve">资本性支出  </t>
  </si>
  <si>
    <t xml:space="preserve"> 房屋建筑物购建</t>
  </si>
  <si>
    <t xml:space="preserve"> 基础设施建设</t>
  </si>
  <si>
    <t xml:space="preserve"> 公务用车购置</t>
  </si>
  <si>
    <t xml:space="preserve"> 土地征迁补偿和安置支出</t>
  </si>
  <si>
    <t xml:space="preserve"> 土地补偿</t>
  </si>
  <si>
    <t xml:space="preserve"> 安置补助</t>
  </si>
  <si>
    <t xml:space="preserve"> 地上附着物和青苗补偿</t>
  </si>
  <si>
    <t xml:space="preserve"> 拆迁补偿</t>
  </si>
  <si>
    <t xml:space="preserve"> 设备购置</t>
  </si>
  <si>
    <t xml:space="preserve"> 办公设备购置</t>
  </si>
  <si>
    <t xml:space="preserve"> 专用设备购置</t>
  </si>
  <si>
    <t xml:space="preserve"> 信息网络及软件购置更新</t>
  </si>
  <si>
    <t xml:space="preserve"> 大型修缮</t>
  </si>
  <si>
    <t xml:space="preserve"> 其他资本性支出</t>
  </si>
  <si>
    <t xml:space="preserve"> 物资储备</t>
  </si>
  <si>
    <t>19</t>
  </si>
  <si>
    <t xml:space="preserve"> 其他交通工具购置</t>
  </si>
  <si>
    <t xml:space="preserve"> 文物和陈列品购置</t>
  </si>
  <si>
    <t xml:space="preserve"> 无形资产购置</t>
  </si>
  <si>
    <t>机关资本性支出（二）</t>
  </si>
  <si>
    <t>资本性支出（基本建设）</t>
  </si>
  <si>
    <t xml:space="preserve"> 其他基本建设支出</t>
  </si>
  <si>
    <t>对事业单位经常性补助</t>
  </si>
  <si>
    <t xml:space="preserve"> 工资福利支出</t>
  </si>
  <si>
    <t xml:space="preserve"> 商品和服务支出</t>
  </si>
  <si>
    <t xml:space="preserve"> 其他对事业单位补助</t>
  </si>
  <si>
    <t>对事业单位资本性补助</t>
  </si>
  <si>
    <t xml:space="preserve"> 资本性支出（一）</t>
  </si>
  <si>
    <t>资本性支出</t>
  </si>
  <si>
    <t xml:space="preserve"> 资本性支出（二）</t>
  </si>
  <si>
    <t>对企业补助（一）</t>
  </si>
  <si>
    <t>对企业补助</t>
  </si>
  <si>
    <t xml:space="preserve"> 资本金注入</t>
  </si>
  <si>
    <t xml:space="preserve"> 政府投资基金股权投资</t>
  </si>
  <si>
    <t xml:space="preserve"> 费用补贴</t>
  </si>
  <si>
    <t xml:space="preserve"> 利息补贴</t>
  </si>
  <si>
    <t xml:space="preserve"> 其他对企业补助</t>
  </si>
  <si>
    <t>对企业补助（二）</t>
  </si>
  <si>
    <t>对企业补助（基本建设）</t>
  </si>
  <si>
    <t>对个人和家庭的补助</t>
  </si>
  <si>
    <t xml:space="preserve"> 社会福利和救助</t>
  </si>
  <si>
    <t xml:space="preserve"> 抚恤金</t>
  </si>
  <si>
    <t xml:space="preserve"> 生活补助</t>
  </si>
  <si>
    <t xml:space="preserve"> 救济金</t>
  </si>
  <si>
    <t xml:space="preserve"> 医疗费补助</t>
  </si>
  <si>
    <t xml:space="preserve"> 奖励金</t>
  </si>
  <si>
    <t xml:space="preserve"> 助学金</t>
  </si>
  <si>
    <t xml:space="preserve"> 生产补贴</t>
  </si>
  <si>
    <t xml:space="preserve"> 离退休费</t>
  </si>
  <si>
    <t xml:space="preserve"> 离休费</t>
  </si>
  <si>
    <t xml:space="preserve"> 退休费</t>
  </si>
  <si>
    <t xml:space="preserve"> 退职（役）费</t>
  </si>
  <si>
    <t xml:space="preserve"> 其他对个人和家庭的补助</t>
  </si>
  <si>
    <t>对社会保障基金补助</t>
  </si>
  <si>
    <t xml:space="preserve"> 对社会保险基金补助</t>
  </si>
  <si>
    <t xml:space="preserve"> 补充全国社会保障基金</t>
  </si>
  <si>
    <t>债务利息及费用支出</t>
  </si>
  <si>
    <t xml:space="preserve"> 国内债务付息</t>
  </si>
  <si>
    <t xml:space="preserve"> 国外债务付息</t>
  </si>
  <si>
    <t xml:space="preserve"> 国内债务发行费用</t>
  </si>
  <si>
    <t xml:space="preserve"> 国外债务发行费用</t>
  </si>
  <si>
    <t>转移性支出</t>
  </si>
  <si>
    <t xml:space="preserve"> 上下级政府间转移性支出</t>
  </si>
  <si>
    <t xml:space="preserve"> 援助其他地区支出</t>
  </si>
  <si>
    <t xml:space="preserve"> 债务转贷</t>
  </si>
  <si>
    <t xml:space="preserve"> 调出资金</t>
  </si>
  <si>
    <t>其他支出</t>
  </si>
  <si>
    <t>399</t>
  </si>
  <si>
    <t xml:space="preserve"> 预备费</t>
  </si>
  <si>
    <t xml:space="preserve"> 赠与</t>
  </si>
  <si>
    <t xml:space="preserve"> 国家赔偿费用支出</t>
  </si>
  <si>
    <t xml:space="preserve"> 对民间非营利组织和群众性自治组织补贴</t>
  </si>
  <si>
    <t xml:space="preserve"> 预留</t>
  </si>
  <si>
    <t xml:space="preserve"> 其他支出</t>
  </si>
  <si>
    <t>表6：2020年部门预算表（统发在职人员工资）</t>
  </si>
  <si>
    <t>单位：元</t>
  </si>
  <si>
    <t xml:space="preserve">车贴 </t>
  </si>
  <si>
    <t>社保缴费</t>
  </si>
  <si>
    <t>月住房公积金12％</t>
  </si>
  <si>
    <t>薪级工资</t>
  </si>
  <si>
    <t>10％津贴</t>
  </si>
  <si>
    <t>教护龄</t>
  </si>
  <si>
    <t>阳光津贴</t>
  </si>
  <si>
    <t>其他岗位津贴</t>
  </si>
  <si>
    <t>月合计</t>
  </si>
  <si>
    <t>月医疗保险费8%</t>
  </si>
  <si>
    <t>月失业保险0.5%</t>
  </si>
  <si>
    <t>月工伤保险0.1%</t>
  </si>
  <si>
    <t>月生育保险1%</t>
  </si>
  <si>
    <t>月养老金
16%</t>
  </si>
  <si>
    <t>钟志华</t>
  </si>
  <si>
    <t>汤恒心</t>
  </si>
  <si>
    <t>潘建</t>
  </si>
  <si>
    <t>于陈兵</t>
  </si>
  <si>
    <t>黄茂文</t>
  </si>
  <si>
    <t>吴宜连</t>
  </si>
  <si>
    <t>马亮</t>
  </si>
  <si>
    <t>刘晓佩</t>
  </si>
  <si>
    <t>吕桦</t>
  </si>
  <si>
    <t>颜小菊</t>
  </si>
  <si>
    <t>凌纪</t>
  </si>
  <si>
    <t>桂贤武</t>
  </si>
  <si>
    <t>刘慧</t>
  </si>
  <si>
    <t>黄靓</t>
  </si>
  <si>
    <t>倪慧</t>
  </si>
  <si>
    <t>蒋沙丽</t>
  </si>
  <si>
    <t>黄凯</t>
  </si>
  <si>
    <t>汪舒靓</t>
  </si>
  <si>
    <t>赵艳秋</t>
  </si>
  <si>
    <t>吴恒</t>
  </si>
  <si>
    <t>余英</t>
  </si>
  <si>
    <t>洪文</t>
  </si>
  <si>
    <t>干丛法</t>
  </si>
  <si>
    <t>李毅</t>
  </si>
  <si>
    <t>李钢</t>
  </si>
  <si>
    <t>余道权</t>
  </si>
  <si>
    <t>蔡火林</t>
  </si>
  <si>
    <t>周玲</t>
  </si>
  <si>
    <t>欧阳先军</t>
  </si>
  <si>
    <t>陈文翔</t>
  </si>
  <si>
    <t>王兴云</t>
  </si>
  <si>
    <t>胡祥</t>
  </si>
  <si>
    <t>沈琪</t>
  </si>
  <si>
    <t>王中军</t>
  </si>
  <si>
    <t>余良</t>
  </si>
  <si>
    <t>饶开冬</t>
  </si>
  <si>
    <t>表7：2021年部门预算表（非统发在职人员工资）</t>
  </si>
  <si>
    <t>月养老金16%</t>
  </si>
  <si>
    <t>表8:2021年部门预算单位离退休人员工资（统发部分）</t>
  </si>
  <si>
    <t>基本退休费</t>
  </si>
  <si>
    <t>基本离休费</t>
  </si>
  <si>
    <t>其他离休费</t>
  </si>
  <si>
    <t>护理费</t>
  </si>
  <si>
    <t>余成金</t>
  </si>
  <si>
    <t>王烈彬</t>
  </si>
  <si>
    <t>吴周林</t>
  </si>
  <si>
    <t>刘法淼</t>
  </si>
  <si>
    <t>饶锡铸</t>
  </si>
  <si>
    <t>徐灵芝</t>
  </si>
  <si>
    <t>刘根基</t>
  </si>
  <si>
    <t>何仲沐</t>
  </si>
  <si>
    <t>李兆坤</t>
  </si>
  <si>
    <t>吴宜英</t>
  </si>
  <si>
    <t>桂家火</t>
  </si>
  <si>
    <t>蔡茂水</t>
  </si>
  <si>
    <t>欧先柏</t>
  </si>
  <si>
    <t>欧阳宗广</t>
  </si>
  <si>
    <t>孔凡龙</t>
  </si>
  <si>
    <t>辛结生</t>
  </si>
  <si>
    <t>刘席旺</t>
  </si>
  <si>
    <t>黄文均</t>
  </si>
  <si>
    <t>张仁军</t>
  </si>
  <si>
    <t>罗其银</t>
  </si>
  <si>
    <t>洪桂生</t>
  </si>
  <si>
    <t>撤县设区新增生活津贴</t>
  </si>
  <si>
    <t>表9:2021年部门预算在职人员工资情况(自收自支人员工资)</t>
  </si>
  <si>
    <t>社会保险缴费</t>
  </si>
  <si>
    <t>月住房公积金
12％</t>
  </si>
  <si>
    <t>月社保费合计</t>
  </si>
  <si>
    <t>表10:2021年部门预算单位离退休人员工资（自收自支部分）</t>
  </si>
  <si>
    <t>黄长凤</t>
  </si>
  <si>
    <t>表11:2021年部门预算（遗属人员补助）</t>
  </si>
  <si>
    <t>遗属姓名</t>
  </si>
  <si>
    <t>身份证号码</t>
  </si>
  <si>
    <t>月遗属补助费</t>
  </si>
  <si>
    <t>黄荷珍</t>
  </si>
  <si>
    <t>徐火枝</t>
  </si>
  <si>
    <t>吴光火</t>
  </si>
  <si>
    <t>洪九香</t>
  </si>
  <si>
    <t>表12：2021年预算表（乡镇工作津贴）</t>
  </si>
  <si>
    <t>驻乡镇机构</t>
  </si>
  <si>
    <t>所在乡镇</t>
  </si>
  <si>
    <t>工作年限</t>
  </si>
  <si>
    <t>月享受金额</t>
  </si>
  <si>
    <t>年享受金额</t>
  </si>
  <si>
    <t>财政拨款</t>
  </si>
  <si>
    <t>单位安排</t>
  </si>
  <si>
    <t>邓七林</t>
  </si>
  <si>
    <t>徐海呈</t>
  </si>
  <si>
    <t>江娟</t>
  </si>
  <si>
    <t>田闻达</t>
  </si>
  <si>
    <t>方雯</t>
  </si>
  <si>
    <t>陈如意</t>
  </si>
  <si>
    <t>陈玲</t>
  </si>
  <si>
    <t>杨磊</t>
  </si>
  <si>
    <t>李国珍</t>
  </si>
  <si>
    <t>黄小红</t>
  </si>
  <si>
    <t>陈英</t>
  </si>
  <si>
    <t>凌从杰</t>
  </si>
  <si>
    <t>沈骏</t>
  </si>
  <si>
    <t>吴博敏</t>
  </si>
  <si>
    <t>刘聪</t>
  </si>
  <si>
    <t>吴从轶</t>
  </si>
  <si>
    <t>李明晖</t>
  </si>
  <si>
    <t>蔡岱乔</t>
  </si>
  <si>
    <t>冯睿</t>
  </si>
  <si>
    <t>余燕平</t>
  </si>
  <si>
    <t>杨秀荣</t>
  </si>
  <si>
    <t>王达池</t>
  </si>
  <si>
    <t>罗克文</t>
  </si>
  <si>
    <t>朱佳星</t>
  </si>
  <si>
    <t>王雨馨</t>
  </si>
  <si>
    <t>表13：2021年政府采购预算表</t>
  </si>
  <si>
    <t>单位：元/个</t>
  </si>
  <si>
    <t>单位名称</t>
  </si>
  <si>
    <t>采购项目</t>
  </si>
  <si>
    <t>采购目录</t>
  </si>
  <si>
    <t>采购方式</t>
  </si>
  <si>
    <t>数量</t>
  </si>
  <si>
    <t>项目类别</t>
  </si>
  <si>
    <t>采购资金来源</t>
  </si>
  <si>
    <t>基本支出</t>
  </si>
  <si>
    <t>项目支出</t>
  </si>
  <si>
    <t>其他收入安排</t>
  </si>
  <si>
    <t>1</t>
  </si>
  <si>
    <t>　岷山乡政府机关</t>
  </si>
  <si>
    <t>商品和服务支出(基本支出)</t>
  </si>
  <si>
    <t>扫描仪</t>
  </si>
  <si>
    <t>集中采购</t>
  </si>
  <si>
    <t>2</t>
  </si>
  <si>
    <t>办公桌</t>
  </si>
  <si>
    <t>3</t>
  </si>
  <si>
    <t>打印机</t>
  </si>
  <si>
    <t>4</t>
  </si>
  <si>
    <t>空调</t>
  </si>
  <si>
    <t>5</t>
  </si>
  <si>
    <t>视频会议系统设备</t>
  </si>
  <si>
    <t>6</t>
  </si>
  <si>
    <t>台式计算机</t>
  </si>
  <si>
    <t>7</t>
  </si>
  <si>
    <t>8</t>
  </si>
  <si>
    <t>9</t>
  </si>
  <si>
    <t>表15：2021年预算表（三公经费）</t>
  </si>
  <si>
    <t>项   目</t>
  </si>
  <si>
    <t>2019年预算数</t>
  </si>
  <si>
    <r>
      <rPr>
        <sz val="12"/>
        <rFont val="宋体"/>
        <family val="3"/>
        <charset val="134"/>
      </rPr>
      <t>20</t>
    </r>
    <r>
      <rPr>
        <sz val="12"/>
        <rFont val="宋体"/>
        <family val="3"/>
        <charset val="134"/>
      </rPr>
      <t>20</t>
    </r>
    <r>
      <rPr>
        <sz val="12"/>
        <rFont val="宋体"/>
        <family val="3"/>
        <charset val="134"/>
      </rPr>
      <t>年预算数</t>
    </r>
  </si>
  <si>
    <r>
      <rPr>
        <sz val="12"/>
        <rFont val="宋体"/>
        <family val="3"/>
        <charset val="134"/>
      </rPr>
      <t>202</t>
    </r>
    <r>
      <rPr>
        <sz val="12"/>
        <rFont val="宋体"/>
        <family val="3"/>
        <charset val="134"/>
      </rPr>
      <t>1</t>
    </r>
    <r>
      <rPr>
        <sz val="12"/>
        <rFont val="宋体"/>
        <family val="3"/>
        <charset val="134"/>
      </rPr>
      <t>年预算数</t>
    </r>
  </si>
  <si>
    <t>预算数</t>
  </si>
  <si>
    <t>执行数</t>
  </si>
  <si>
    <t>预计执行数</t>
  </si>
  <si>
    <t>合   计</t>
  </si>
  <si>
    <t>因公出国（境）费用</t>
  </si>
  <si>
    <t>公务用车运行维护费</t>
  </si>
  <si>
    <t>公务用车购置费</t>
  </si>
  <si>
    <t>审核：</t>
  </si>
  <si>
    <t>表16：2021年预算表（租金）</t>
  </si>
  <si>
    <t>现主管单位</t>
  </si>
  <si>
    <t>产权名称</t>
  </si>
  <si>
    <t>地址（门牌号和楼层）</t>
  </si>
  <si>
    <t>面积</t>
  </si>
  <si>
    <t>租  金</t>
  </si>
  <si>
    <r>
      <rPr>
        <sz val="12"/>
        <rFont val="宋体"/>
        <family val="3"/>
        <charset val="134"/>
      </rPr>
      <t>20</t>
    </r>
    <r>
      <rPr>
        <sz val="12"/>
        <rFont val="宋体"/>
        <family val="3"/>
        <charset val="134"/>
      </rPr>
      <t>20</t>
    </r>
    <r>
      <rPr>
        <sz val="12"/>
        <rFont val="宋体"/>
        <family val="3"/>
        <charset val="134"/>
      </rPr>
      <t>年收入数</t>
    </r>
  </si>
  <si>
    <t>项目绩效目标指标表</t>
  </si>
  <si>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 xml:space="preserve">          </t>
    </r>
    <r>
      <rPr>
        <sz val="12"/>
        <rFont val="宋体"/>
        <family val="3"/>
        <charset val="134"/>
      </rPr>
      <t>年度）</t>
    </r>
  </si>
  <si>
    <t>部门名称</t>
  </si>
  <si>
    <t>年度
主要
任务</t>
  </si>
  <si>
    <t>任务名称</t>
  </si>
  <si>
    <t>主要内容</t>
  </si>
  <si>
    <t>预算金额（万元）</t>
  </si>
  <si>
    <t>总额</t>
  </si>
  <si>
    <t>其他资金</t>
  </si>
  <si>
    <t>任务1</t>
  </si>
  <si>
    <t>任务2</t>
  </si>
  <si>
    <t>任务3</t>
  </si>
  <si>
    <t>……</t>
  </si>
  <si>
    <t>金额合计</t>
  </si>
  <si>
    <t>中期目标</t>
  </si>
  <si>
    <t xml:space="preserve">
</t>
  </si>
  <si>
    <t>年度总体
目标</t>
  </si>
  <si>
    <t>具体实施   计划</t>
  </si>
  <si>
    <t>年
度
绩
效
指
标</t>
  </si>
  <si>
    <t>一级指标</t>
  </si>
  <si>
    <t>二级指标</t>
  </si>
  <si>
    <t>三级指标</t>
  </si>
  <si>
    <t>指标值</t>
  </si>
  <si>
    <t>产出指标</t>
  </si>
  <si>
    <t>数量指标</t>
  </si>
  <si>
    <t xml:space="preserve"> 指标1：</t>
  </si>
  <si>
    <t xml:space="preserve"> 指标2：</t>
  </si>
  <si>
    <t xml:space="preserve"> ……</t>
  </si>
  <si>
    <t>质量指标</t>
  </si>
  <si>
    <t>时效指标</t>
  </si>
  <si>
    <t>成本指标</t>
  </si>
  <si>
    <t>效益指标</t>
  </si>
  <si>
    <t>经济效益
指标</t>
  </si>
  <si>
    <t>社会效益
指标</t>
  </si>
  <si>
    <t>生态效益
指标</t>
  </si>
  <si>
    <t>可持续影响
指标</t>
  </si>
  <si>
    <t>满意度
指标</t>
  </si>
  <si>
    <t>服务对象
满意度指标</t>
  </si>
  <si>
    <t>1、计生聘干支出</t>
  </si>
  <si>
    <t>2、原其他统筹经费、转移支付</t>
  </si>
  <si>
    <t>3、乡镇新增转移支付</t>
  </si>
  <si>
    <t>4、扶贫工作经费</t>
  </si>
  <si>
    <t>5、农业税增收补助</t>
  </si>
  <si>
    <t>6、纪检工作经费</t>
  </si>
  <si>
    <t>7、临时救助</t>
  </si>
  <si>
    <t>8、社保所工作经费</t>
  </si>
  <si>
    <t>岷山乡政府</t>
    <phoneticPr fontId="11" type="noConversion"/>
  </si>
  <si>
    <t>2021年部门预算单位离退休人员综治精神文明奖励经费月基数计算表</t>
    <phoneticPr fontId="11" type="noConversion"/>
  </si>
  <si>
    <t>陈如意</t>
    <phoneticPr fontId="11" type="noConversion"/>
  </si>
  <si>
    <t>机场补助8万元</t>
    <phoneticPr fontId="11" type="noConversion"/>
  </si>
  <si>
    <t>9、机场补助</t>
    <phoneticPr fontId="11" type="noConversion"/>
  </si>
  <si>
    <t xml:space="preserve">按3.5月计算，基数：基本工资+阳光津贴+单位月负担住房公积金
</t>
    <phoneticPr fontId="11" type="noConversion"/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</si>
</sst>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3" formatCode="_ * #,##0.00_ ;_ * \-#,##0.00_ ;_ * &quot;-&quot;??_ ;_ @_ "/>
    <numFmt numFmtId="176" formatCode="_ * #,##0.0_ ;_ * \-#,##0.0_ ;_ * &quot;-&quot;??_ ;_ @_ "/>
    <numFmt numFmtId="177" formatCode="\¥#,##0.00;\-\¥#,##0.00"/>
    <numFmt numFmtId="178" formatCode="_ * #,##0_ ;_ * \-#,##0_ ;_ * &quot;-&quot;??_ ;_ @_ "/>
    <numFmt numFmtId="179" formatCode="0.00_);[Red]\(0.00\)"/>
    <numFmt numFmtId="180" formatCode="* #,##0.00;* \-#,##0.00;* &quot;-&quot;??;@"/>
    <numFmt numFmtId="181" formatCode="###,###,###,##0"/>
    <numFmt numFmtId="182" formatCode="###,###,###,##0.00"/>
    <numFmt numFmtId="183" formatCode="#,##0_);[Red]\(#,##0\)"/>
  </numFmts>
  <fonts count="67">
    <font>
      <sz val="12"/>
      <name val="宋体"/>
      <charset val="134"/>
    </font>
    <font>
      <sz val="11"/>
      <color theme="1"/>
      <name val="宋体"/>
      <family val="3"/>
      <charset val="134"/>
      <scheme val="minor"/>
    </font>
    <font>
      <b/>
      <sz val="16"/>
      <name val="宋体"/>
      <family val="3"/>
      <charset val="134"/>
    </font>
    <font>
      <sz val="10"/>
      <name val="宋体"/>
      <family val="3"/>
      <charset val="134"/>
    </font>
    <font>
      <sz val="2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6"/>
      <name val="宋体"/>
      <family val="3"/>
      <charset val="134"/>
    </font>
    <font>
      <sz val="10"/>
      <name val="黑体"/>
      <family val="3"/>
      <charset val="134"/>
    </font>
    <font>
      <sz val="9"/>
      <name val="黑体"/>
      <family val="3"/>
      <charset val="134"/>
    </font>
    <font>
      <sz val="11"/>
      <color indexed="8"/>
      <name val="黑体"/>
      <family val="3"/>
      <charset val="134"/>
    </font>
    <font>
      <sz val="9"/>
      <name val="宋体"/>
      <family val="3"/>
      <charset val="134"/>
    </font>
    <font>
      <sz val="8"/>
      <name val="宋体"/>
      <family val="3"/>
      <charset val="134"/>
    </font>
    <font>
      <b/>
      <sz val="9"/>
      <name val="宋体"/>
      <family val="3"/>
      <charset val="134"/>
    </font>
    <font>
      <b/>
      <sz val="8"/>
      <name val="宋体"/>
      <family val="3"/>
      <charset val="134"/>
    </font>
    <font>
      <b/>
      <sz val="8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4"/>
      <color indexed="8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color indexed="8"/>
      <name val="黑体"/>
      <family val="3"/>
      <charset val="134"/>
    </font>
    <font>
      <b/>
      <sz val="26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4"/>
      <name val="宋体"/>
      <family val="3"/>
      <charset val="134"/>
    </font>
    <font>
      <sz val="36"/>
      <name val="方正小标宋简体"/>
      <charset val="134"/>
    </font>
    <font>
      <sz val="18"/>
      <name val="仿宋_GB2312"/>
      <charset val="134"/>
    </font>
    <font>
      <b/>
      <sz val="20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42"/>
      <name val="宋体"/>
      <family val="3"/>
      <charset val="134"/>
    </font>
    <font>
      <sz val="10"/>
      <name val="MS Sans Serif"/>
      <family val="2"/>
    </font>
    <font>
      <sz val="10"/>
      <name val="Arial"/>
      <family val="2"/>
    </font>
    <font>
      <sz val="12"/>
      <name val="Courier"/>
      <family val="3"/>
    </font>
    <font>
      <b/>
      <sz val="11"/>
      <color indexed="63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0"/>
      <name val="Helv"/>
      <family val="2"/>
    </font>
    <font>
      <sz val="11"/>
      <color indexed="6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0"/>
      <name val="Arial"/>
      <family val="2"/>
    </font>
    <font>
      <sz val="11"/>
      <color indexed="60"/>
      <name val="宋体"/>
      <family val="3"/>
      <charset val="134"/>
    </font>
    <font>
      <sz val="11"/>
      <color indexed="17"/>
      <name val="Tahoma"/>
      <family val="2"/>
    </font>
    <font>
      <sz val="11"/>
      <color indexed="16"/>
      <name val="宋体"/>
      <family val="3"/>
      <charset val="134"/>
    </font>
    <font>
      <sz val="11"/>
      <color indexed="20"/>
      <name val="Tahoma"/>
      <family val="2"/>
    </font>
    <font>
      <b/>
      <sz val="11"/>
      <color indexed="56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5"/>
      <color indexed="56"/>
      <name val="宋体"/>
      <family val="3"/>
      <charset val="134"/>
    </font>
    <font>
      <b/>
      <sz val="15"/>
      <color indexed="62"/>
      <name val="宋体"/>
      <family val="3"/>
      <charset val="134"/>
    </font>
    <font>
      <sz val="10"/>
      <color indexed="8"/>
      <name val="Arial"/>
      <family val="2"/>
    </font>
    <font>
      <sz val="7"/>
      <name val="Small Fonts"/>
      <family val="2"/>
    </font>
    <font>
      <b/>
      <sz val="13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1"/>
      <color indexed="4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name val="Times New Roman"/>
      <family val="1"/>
    </font>
    <font>
      <sz val="11"/>
      <name val="Arial"/>
      <family val="2"/>
    </font>
    <font>
      <sz val="12"/>
      <name val="宋体"/>
      <family val="3"/>
      <charset val="134"/>
    </font>
  </fonts>
  <fills count="3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4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3">
    <xf numFmtId="0" fontId="0" fillId="0" borderId="0">
      <alignment vertical="center"/>
    </xf>
    <xf numFmtId="0" fontId="5" fillId="16" borderId="0" applyNumberFormat="0" applyBorder="0" applyAlignment="0" applyProtection="0">
      <alignment vertical="center"/>
    </xf>
    <xf numFmtId="0" fontId="37" fillId="3" borderId="19" applyNumberFormat="0" applyAlignment="0" applyProtection="0">
      <alignment vertical="center"/>
    </xf>
    <xf numFmtId="0" fontId="35" fillId="0" borderId="0"/>
    <xf numFmtId="0" fontId="1" fillId="0" borderId="0">
      <alignment vertical="center"/>
    </xf>
    <xf numFmtId="0" fontId="32" fillId="8" borderId="0" applyNumberFormat="0" applyBorder="0" applyAlignment="0" applyProtection="0">
      <alignment vertical="center"/>
    </xf>
    <xf numFmtId="0" fontId="40" fillId="0" borderId="0"/>
    <xf numFmtId="0" fontId="39" fillId="15" borderId="20" applyNumberFormat="0" applyAlignment="0" applyProtection="0">
      <alignment vertical="center"/>
    </xf>
    <xf numFmtId="43" fontId="6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3" fillId="19" borderId="0" applyNumberFormat="0" applyBorder="0" applyAlignment="0" applyProtection="0">
      <alignment vertical="center"/>
    </xf>
    <xf numFmtId="0" fontId="5" fillId="13" borderId="21" applyNumberFormat="0" applyFont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176" fontId="43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0" fontId="35" fillId="0" borderId="0"/>
    <xf numFmtId="0" fontId="35" fillId="0" borderId="0"/>
    <xf numFmtId="0" fontId="42" fillId="17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35" fillId="0" borderId="0"/>
    <xf numFmtId="0" fontId="37" fillId="15" borderId="19" applyNumberFormat="0" applyAlignment="0" applyProtection="0">
      <alignment vertical="center"/>
    </xf>
    <xf numFmtId="0" fontId="5" fillId="0" borderId="0">
      <alignment vertical="center"/>
    </xf>
    <xf numFmtId="0" fontId="39" fillId="3" borderId="20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1" fontId="66" fillId="0" borderId="0" applyFont="0" applyFill="0" applyBorder="0" applyAlignment="0" applyProtection="0"/>
    <xf numFmtId="0" fontId="40" fillId="0" borderId="0"/>
    <xf numFmtId="0" fontId="5" fillId="8" borderId="0" applyNumberFormat="0" applyBorder="0" applyAlignment="0" applyProtection="0">
      <alignment vertical="center"/>
    </xf>
    <xf numFmtId="0" fontId="40" fillId="0" borderId="0"/>
    <xf numFmtId="0" fontId="41" fillId="8" borderId="20" applyNumberFormat="0" applyAlignment="0" applyProtection="0">
      <alignment vertical="center"/>
    </xf>
    <xf numFmtId="0" fontId="40" fillId="0" borderId="0"/>
    <xf numFmtId="0" fontId="40" fillId="0" borderId="0"/>
    <xf numFmtId="0" fontId="40" fillId="0" borderId="0"/>
    <xf numFmtId="0" fontId="5" fillId="3" borderId="0" applyNumberFormat="0" applyBorder="0" applyAlignment="0" applyProtection="0">
      <alignment vertical="center"/>
    </xf>
    <xf numFmtId="0" fontId="35" fillId="0" borderId="0"/>
    <xf numFmtId="0" fontId="40" fillId="0" borderId="0"/>
    <xf numFmtId="0" fontId="5" fillId="0" borderId="0">
      <alignment vertical="center"/>
    </xf>
    <xf numFmtId="0" fontId="35" fillId="0" borderId="0"/>
    <xf numFmtId="0" fontId="5" fillId="14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3" borderId="21" applyNumberFormat="0" applyFont="0" applyAlignment="0" applyProtection="0">
      <alignment vertical="center"/>
    </xf>
    <xf numFmtId="0" fontId="66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21" applyNumberFormat="0" applyFont="0" applyAlignment="0" applyProtection="0">
      <alignment vertical="center"/>
    </xf>
    <xf numFmtId="0" fontId="1" fillId="0" borderId="0"/>
    <xf numFmtId="0" fontId="5" fillId="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16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6" fillId="0" borderId="0"/>
    <xf numFmtId="0" fontId="5" fillId="15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32" fillId="19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32" fillId="25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protection locked="0"/>
    </xf>
    <xf numFmtId="0" fontId="32" fillId="24" borderId="0" applyNumberFormat="0" applyBorder="0" applyAlignment="0" applyProtection="0">
      <alignment vertical="center"/>
    </xf>
    <xf numFmtId="0" fontId="50" fillId="0" borderId="0">
      <alignment vertical="center"/>
    </xf>
    <xf numFmtId="0" fontId="32" fillId="15" borderId="0" applyNumberFormat="0" applyBorder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top"/>
    </xf>
    <xf numFmtId="43" fontId="66" fillId="0" borderId="0" applyFont="0" applyFill="0" applyBorder="0" applyAlignment="0" applyProtection="0">
      <alignment vertical="center"/>
    </xf>
    <xf numFmtId="0" fontId="66" fillId="0" borderId="0"/>
    <xf numFmtId="37" fontId="54" fillId="0" borderId="0"/>
    <xf numFmtId="37" fontId="54" fillId="0" borderId="0">
      <protection locked="0"/>
    </xf>
    <xf numFmtId="37" fontId="54" fillId="0" borderId="0">
      <protection locked="0"/>
    </xf>
    <xf numFmtId="0" fontId="34" fillId="0" borderId="0"/>
    <xf numFmtId="0" fontId="43" fillId="0" borderId="0" applyNumberFormat="0" applyFill="0" applyBorder="0" applyAlignment="0" applyProtection="0"/>
    <xf numFmtId="9" fontId="66" fillId="0" borderId="0" applyFont="0" applyFill="0" applyBorder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43" fontId="66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179" fontId="35" fillId="0" borderId="0" applyFont="0" applyFill="0" applyBorder="0" applyAlignment="0" applyProtection="0"/>
    <xf numFmtId="0" fontId="58" fillId="0" borderId="0" applyNumberFormat="0" applyFill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6" fillId="0" borderId="0"/>
    <xf numFmtId="0" fontId="1" fillId="0" borderId="0">
      <alignment vertical="center"/>
    </xf>
    <xf numFmtId="0" fontId="1" fillId="0" borderId="0">
      <alignment vertical="center"/>
    </xf>
    <xf numFmtId="0" fontId="35" fillId="0" borderId="0"/>
    <xf numFmtId="0" fontId="35" fillId="0" borderId="0"/>
    <xf numFmtId="0" fontId="5" fillId="0" borderId="0">
      <alignment vertical="center"/>
    </xf>
    <xf numFmtId="0" fontId="32" fillId="28" borderId="0" applyNumberFormat="0" applyBorder="0" applyAlignment="0" applyProtection="0">
      <alignment vertical="center"/>
    </xf>
    <xf numFmtId="0" fontId="35" fillId="0" borderId="0">
      <protection locked="0"/>
    </xf>
    <xf numFmtId="0" fontId="5" fillId="0" borderId="0">
      <alignment vertical="center"/>
    </xf>
    <xf numFmtId="0" fontId="33" fillId="12" borderId="0" applyNumberFormat="0" applyBorder="0" applyAlignment="0" applyProtection="0">
      <alignment vertical="center"/>
    </xf>
    <xf numFmtId="0" fontId="6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6" fillId="0" borderId="0">
      <alignment vertical="center"/>
    </xf>
    <xf numFmtId="0" fontId="11" fillId="0" borderId="0"/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6" fillId="0" borderId="0">
      <alignment vertical="center"/>
    </xf>
    <xf numFmtId="0" fontId="5" fillId="0" borderId="0">
      <alignment vertical="center"/>
    </xf>
    <xf numFmtId="0" fontId="5" fillId="13" borderId="21" applyNumberFormat="0" applyFont="0" applyAlignment="0" applyProtection="0">
      <alignment vertical="center"/>
    </xf>
    <xf numFmtId="0" fontId="35" fillId="0" borderId="0"/>
    <xf numFmtId="0" fontId="5" fillId="0" borderId="0">
      <alignment vertical="center"/>
    </xf>
    <xf numFmtId="0" fontId="5" fillId="0" borderId="0">
      <alignment vertical="center"/>
    </xf>
    <xf numFmtId="0" fontId="3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77" fontId="35" fillId="0" borderId="0" applyFont="0" applyFill="0" applyBorder="0" applyAlignment="0" applyProtection="0"/>
    <xf numFmtId="0" fontId="59" fillId="21" borderId="27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2" fillId="17" borderId="0" applyNumberFormat="0" applyBorder="0" applyAlignment="0" applyProtection="0">
      <alignment vertical="center"/>
    </xf>
    <xf numFmtId="0" fontId="66" fillId="0" borderId="0" applyFont="0" applyFill="0" applyBorder="0" applyAlignment="0" applyProtection="0"/>
    <xf numFmtId="0" fontId="42" fillId="17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36" fillId="0" borderId="0">
      <protection locked="0"/>
    </xf>
    <xf numFmtId="0" fontId="45" fillId="17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179" fontId="35" fillId="0" borderId="0" applyFont="0" applyFill="0" applyBorder="0" applyAlignment="0" applyProtection="0"/>
    <xf numFmtId="0" fontId="60" fillId="21" borderId="27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29" applyNumberFormat="0" applyFill="0" applyAlignment="0" applyProtection="0">
      <alignment vertical="center"/>
    </xf>
    <xf numFmtId="0" fontId="34" fillId="0" borderId="0"/>
    <xf numFmtId="4" fontId="34" fillId="0" borderId="0" applyFont="0" applyFill="0" applyBorder="0" applyAlignment="0" applyProtection="0"/>
    <xf numFmtId="0" fontId="66" fillId="0" borderId="0" applyFont="0" applyFill="0" applyBorder="0" applyAlignment="0" applyProtection="0"/>
    <xf numFmtId="43" fontId="66" fillId="0" borderId="0" applyFont="0" applyFill="0" applyBorder="0" applyAlignment="0" applyProtection="0">
      <alignment vertical="center"/>
    </xf>
    <xf numFmtId="180" fontId="43" fillId="0" borderId="0" applyFont="0" applyFill="0" applyBorder="0">
      <alignment vertical="top"/>
      <protection locked="0"/>
    </xf>
    <xf numFmtId="0" fontId="5" fillId="13" borderId="21" applyNumberFormat="0" applyFont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177" fontId="35" fillId="0" borderId="0" applyFont="0" applyFill="0" applyBorder="0" applyAlignment="0" applyProtection="0"/>
    <xf numFmtId="43" fontId="66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41" fillId="8" borderId="20" applyNumberFormat="0" applyAlignment="0" applyProtection="0">
      <alignment vertical="center"/>
    </xf>
    <xf numFmtId="0" fontId="36" fillId="0" borderId="0"/>
    <xf numFmtId="0" fontId="36" fillId="0" borderId="0">
      <protection locked="0"/>
    </xf>
    <xf numFmtId="0" fontId="35" fillId="0" borderId="0"/>
    <xf numFmtId="0" fontId="35" fillId="0" borderId="0"/>
    <xf numFmtId="0" fontId="35" fillId="0" borderId="0">
      <protection locked="0"/>
    </xf>
    <xf numFmtId="0" fontId="32" fillId="21" borderId="0" applyNumberFormat="0" applyBorder="0" applyAlignment="0" applyProtection="0">
      <alignment vertical="center"/>
    </xf>
    <xf numFmtId="0" fontId="5" fillId="13" borderId="21" applyNumberFormat="0" applyFont="0" applyAlignment="0" applyProtection="0">
      <alignment vertical="center"/>
    </xf>
    <xf numFmtId="0" fontId="5" fillId="13" borderId="21" applyNumberFormat="0" applyFont="0" applyAlignment="0" applyProtection="0">
      <alignment vertical="center"/>
    </xf>
    <xf numFmtId="0" fontId="5" fillId="13" borderId="21" applyNumberFormat="0" applyFont="0" applyAlignment="0" applyProtection="0">
      <alignment vertical="center"/>
    </xf>
    <xf numFmtId="0" fontId="5" fillId="13" borderId="21" applyNumberFormat="0" applyFont="0" applyAlignment="0" applyProtection="0">
      <alignment vertical="center"/>
    </xf>
    <xf numFmtId="0" fontId="5" fillId="13" borderId="21" applyNumberFormat="0" applyFont="0" applyAlignment="0" applyProtection="0">
      <alignment vertical="center"/>
    </xf>
  </cellStyleXfs>
  <cellXfs count="484">
    <xf numFmtId="0" fontId="0" fillId="0" borderId="0" xfId="0">
      <alignment vertical="center"/>
    </xf>
    <xf numFmtId="0" fontId="1" fillId="0" borderId="0" xfId="54"/>
    <xf numFmtId="0" fontId="3" fillId="0" borderId="4" xfId="164" applyFont="1" applyBorder="1" applyAlignment="1">
      <alignment horizontal="center" vertical="center" wrapText="1"/>
    </xf>
    <xf numFmtId="0" fontId="3" fillId="0" borderId="4" xfId="164" applyFont="1" applyBorder="1" applyAlignment="1">
      <alignment vertical="center" wrapText="1"/>
    </xf>
    <xf numFmtId="0" fontId="3" fillId="2" borderId="4" xfId="164" applyFont="1" applyFill="1" applyBorder="1" applyAlignment="1">
      <alignment vertical="center" wrapText="1"/>
    </xf>
    <xf numFmtId="0" fontId="3" fillId="0" borderId="9" xfId="164" applyFont="1" applyBorder="1" applyAlignment="1">
      <alignment horizontal="center" vertical="center" wrapText="1"/>
    </xf>
    <xf numFmtId="0" fontId="0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4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0" fillId="2" borderId="4" xfId="8" applyFont="1" applyFill="1" applyBorder="1">
      <alignment vertical="center"/>
    </xf>
    <xf numFmtId="0" fontId="0" fillId="0" borderId="4" xfId="0" applyBorder="1">
      <alignment vertical="center"/>
    </xf>
    <xf numFmtId="0" fontId="0" fillId="3" borderId="4" xfId="0" applyFill="1" applyBorder="1">
      <alignment vertical="center"/>
    </xf>
    <xf numFmtId="43" fontId="0" fillId="3" borderId="4" xfId="8" applyFont="1" applyFill="1" applyBorder="1">
      <alignment vertical="center"/>
    </xf>
    <xf numFmtId="0" fontId="0" fillId="0" borderId="14" xfId="0" applyFont="1" applyBorder="1" applyAlignment="1">
      <alignment horizontal="left" vertical="center"/>
    </xf>
    <xf numFmtId="0" fontId="0" fillId="4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5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6" fillId="0" borderId="0" xfId="0" applyFont="1" applyAlignment="1">
      <alignment horizontal="left" vertical="center"/>
    </xf>
    <xf numFmtId="49" fontId="7" fillId="3" borderId="0" xfId="0" applyNumberFormat="1" applyFont="1" applyFill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10" xfId="0" applyNumberFormat="1" applyFont="1" applyFill="1" applyBorder="1" applyAlignment="1">
      <alignment horizontal="center" vertical="center" wrapText="1"/>
    </xf>
    <xf numFmtId="43" fontId="3" fillId="2" borderId="1" xfId="0" applyNumberFormat="1" applyFont="1" applyFill="1" applyBorder="1" applyAlignment="1">
      <alignment horizontal="right" vertical="center"/>
    </xf>
    <xf numFmtId="181" fontId="3" fillId="3" borderId="1" xfId="0" applyNumberFormat="1" applyFont="1" applyFill="1" applyBorder="1" applyAlignment="1">
      <alignment horizontal="right"/>
    </xf>
    <xf numFmtId="182" fontId="3" fillId="3" borderId="1" xfId="0" applyNumberFormat="1" applyFont="1" applyFill="1" applyBorder="1" applyAlignment="1">
      <alignment horizontal="right"/>
    </xf>
    <xf numFmtId="49" fontId="3" fillId="3" borderId="4" xfId="0" applyNumberFormat="1" applyFont="1" applyFill="1" applyBorder="1" applyAlignment="1">
      <alignment horizontal="center" vertical="center" wrapText="1"/>
    </xf>
    <xf numFmtId="43" fontId="3" fillId="2" borderId="4" xfId="0" applyNumberFormat="1" applyFont="1" applyFill="1" applyBorder="1" applyAlignment="1">
      <alignment horizontal="right" vertical="center"/>
    </xf>
    <xf numFmtId="182" fontId="3" fillId="3" borderId="4" xfId="0" applyNumberFormat="1" applyFont="1" applyFill="1" applyBorder="1" applyAlignment="1">
      <alignment horizontal="right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43" fontId="0" fillId="2" borderId="4" xfId="0" applyNumberFormat="1" applyFill="1" applyBorder="1">
      <alignment vertical="center"/>
    </xf>
    <xf numFmtId="0" fontId="1" fillId="0" borderId="4" xfId="0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0" fontId="0" fillId="0" borderId="4" xfId="163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49" fontId="0" fillId="3" borderId="4" xfId="0" applyNumberFormat="1" applyFont="1" applyFill="1" applyBorder="1" applyAlignment="1">
      <alignment horizontal="center" vertical="center"/>
    </xf>
    <xf numFmtId="49" fontId="0" fillId="3" borderId="4" xfId="0" applyNumberFormat="1" applyFill="1" applyBorder="1" applyAlignment="1">
      <alignment horizontal="center" vertical="center"/>
    </xf>
    <xf numFmtId="0" fontId="0" fillId="2" borderId="4" xfId="0" applyFill="1" applyBorder="1">
      <alignment vertical="center"/>
    </xf>
    <xf numFmtId="0" fontId="2" fillId="0" borderId="0" xfId="0" applyFont="1">
      <alignment vertical="center"/>
    </xf>
    <xf numFmtId="0" fontId="8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43" fontId="11" fillId="2" borderId="4" xfId="8" applyFont="1" applyFill="1" applyBorder="1" applyAlignment="1">
      <alignment vertical="center"/>
    </xf>
    <xf numFmtId="0" fontId="12" fillId="0" borderId="0" xfId="174" applyFont="1">
      <alignment vertical="center"/>
    </xf>
    <xf numFmtId="0" fontId="66" fillId="0" borderId="0" xfId="174" applyAlignment="1">
      <alignment vertical="center"/>
    </xf>
    <xf numFmtId="0" fontId="66" fillId="0" borderId="0" xfId="174">
      <alignment vertical="center"/>
    </xf>
    <xf numFmtId="0" fontId="2" fillId="0" borderId="0" xfId="174" applyFont="1" applyAlignment="1">
      <alignment horizontal="center" vertical="center"/>
    </xf>
    <xf numFmtId="0" fontId="6" fillId="0" borderId="14" xfId="174" applyFont="1" applyBorder="1" applyAlignment="1">
      <alignment horizontal="left" vertical="center"/>
    </xf>
    <xf numFmtId="0" fontId="6" fillId="0" borderId="14" xfId="174" applyFont="1" applyBorder="1" applyAlignment="1">
      <alignment vertical="center"/>
    </xf>
    <xf numFmtId="0" fontId="14" fillId="0" borderId="4" xfId="174" applyFont="1" applyBorder="1" applyAlignment="1">
      <alignment horizontal="center" vertical="center" wrapText="1"/>
    </xf>
    <xf numFmtId="0" fontId="15" fillId="0" borderId="4" xfId="174" applyFont="1" applyBorder="1" applyAlignment="1">
      <alignment horizontal="center" vertical="center" wrapText="1"/>
    </xf>
    <xf numFmtId="178" fontId="14" fillId="2" borderId="4" xfId="225" applyNumberFormat="1" applyFont="1" applyFill="1" applyBorder="1" applyAlignment="1">
      <alignment vertical="center" wrapText="1"/>
    </xf>
    <xf numFmtId="178" fontId="11" fillId="0" borderId="4" xfId="225" applyNumberFormat="1" applyFont="1" applyBorder="1" applyAlignment="1">
      <alignment vertical="center" wrapText="1"/>
    </xf>
    <xf numFmtId="0" fontId="0" fillId="0" borderId="4" xfId="0" applyNumberFormat="1" applyFont="1" applyFill="1" applyBorder="1" applyAlignment="1">
      <alignment horizontal="center" vertical="center"/>
    </xf>
    <xf numFmtId="178" fontId="11" fillId="2" borderId="4" xfId="225" applyNumberFormat="1" applyFont="1" applyFill="1" applyBorder="1" applyAlignment="1">
      <alignment vertical="center" wrapText="1"/>
    </xf>
    <xf numFmtId="0" fontId="5" fillId="0" borderId="4" xfId="183" applyNumberFormat="1" applyBorder="1" applyAlignment="1">
      <alignment vertical="center" wrapText="1"/>
    </xf>
    <xf numFmtId="0" fontId="5" fillId="0" borderId="4" xfId="193" applyNumberFormat="1" applyBorder="1" applyAlignment="1">
      <alignment vertical="center" wrapText="1"/>
    </xf>
    <xf numFmtId="178" fontId="11" fillId="0" borderId="4" xfId="8" applyNumberFormat="1" applyFont="1" applyFill="1" applyBorder="1" applyAlignment="1">
      <alignment vertical="center" wrapText="1"/>
    </xf>
    <xf numFmtId="0" fontId="0" fillId="3" borderId="5" xfId="205" applyNumberFormat="1" applyFont="1" applyFill="1" applyBorder="1" applyAlignment="1">
      <alignment horizontal="center" vertical="center"/>
    </xf>
    <xf numFmtId="49" fontId="0" fillId="3" borderId="5" xfId="205" applyNumberFormat="1" applyFont="1" applyFill="1" applyBorder="1" applyAlignment="1">
      <alignment horizontal="center" vertical="center"/>
    </xf>
    <xf numFmtId="49" fontId="0" fillId="3" borderId="1" xfId="205" applyNumberFormat="1" applyFont="1" applyFill="1" applyBorder="1" applyAlignment="1">
      <alignment horizontal="center" vertical="center"/>
    </xf>
    <xf numFmtId="49" fontId="0" fillId="3" borderId="12" xfId="205" applyNumberFormat="1" applyFont="1" applyFill="1" applyBorder="1" applyAlignment="1">
      <alignment horizontal="center" vertical="center"/>
    </xf>
    <xf numFmtId="49" fontId="0" fillId="3" borderId="4" xfId="205" applyNumberFormat="1" applyFont="1" applyFill="1" applyBorder="1" applyAlignment="1">
      <alignment horizontal="center" vertical="center"/>
    </xf>
    <xf numFmtId="0" fontId="0" fillId="0" borderId="4" xfId="205" applyNumberFormat="1" applyFont="1" applyFill="1" applyBorder="1" applyAlignment="1">
      <alignment horizontal="center" vertical="center"/>
    </xf>
    <xf numFmtId="178" fontId="0" fillId="0" borderId="4" xfId="8" applyNumberFormat="1" applyFont="1" applyFill="1" applyBorder="1" applyAlignment="1">
      <alignment horizontal="center" vertical="center" wrapText="1"/>
    </xf>
    <xf numFmtId="49" fontId="5" fillId="0" borderId="4" xfId="9" applyNumberFormat="1" applyBorder="1" applyAlignment="1">
      <alignment vertical="center" wrapText="1"/>
    </xf>
    <xf numFmtId="0" fontId="5" fillId="0" borderId="4" xfId="196" applyNumberFormat="1" applyBorder="1" applyAlignment="1">
      <alignment vertical="center" wrapText="1"/>
    </xf>
    <xf numFmtId="0" fontId="5" fillId="0" borderId="4" xfId="99" applyNumberFormat="1" applyBorder="1" applyAlignment="1">
      <alignment vertical="center" wrapText="1"/>
    </xf>
    <xf numFmtId="0" fontId="66" fillId="0" borderId="0" xfId="174" applyAlignment="1">
      <alignment horizontal="left" vertical="center"/>
    </xf>
    <xf numFmtId="0" fontId="0" fillId="0" borderId="14" xfId="174" applyFont="1" applyBorder="1" applyAlignment="1">
      <alignment horizontal="left" vertical="center"/>
    </xf>
    <xf numFmtId="0" fontId="0" fillId="0" borderId="0" xfId="174" applyFont="1" applyBorder="1" applyAlignment="1">
      <alignment horizontal="left" vertical="center"/>
    </xf>
    <xf numFmtId="178" fontId="11" fillId="0" borderId="4" xfId="8" applyNumberFormat="1" applyFont="1" applyFill="1" applyBorder="1" applyAlignment="1">
      <alignment vertical="center"/>
    </xf>
    <xf numFmtId="0" fontId="16" fillId="0" borderId="4" xfId="148" applyNumberFormat="1" applyFont="1" applyBorder="1" applyAlignment="1">
      <alignment vertical="center" wrapText="1"/>
    </xf>
    <xf numFmtId="0" fontId="5" fillId="0" borderId="4" xfId="146" applyNumberFormat="1" applyBorder="1" applyAlignment="1">
      <alignment vertical="center" wrapText="1"/>
    </xf>
    <xf numFmtId="0" fontId="5" fillId="0" borderId="4" xfId="150" applyNumberFormat="1" applyBorder="1" applyAlignment="1">
      <alignment vertical="center" wrapText="1"/>
    </xf>
    <xf numFmtId="0" fontId="5" fillId="0" borderId="4" xfId="201" applyNumberFormat="1" applyBorder="1" applyAlignment="1">
      <alignment vertical="center" wrapText="1"/>
    </xf>
    <xf numFmtId="0" fontId="5" fillId="0" borderId="4" xfId="148" applyNumberFormat="1" applyBorder="1" applyAlignment="1">
      <alignment vertical="center" wrapText="1"/>
    </xf>
    <xf numFmtId="178" fontId="14" fillId="5" borderId="4" xfId="225" applyNumberFormat="1" applyFont="1" applyFill="1" applyBorder="1" applyAlignment="1">
      <alignment vertical="center" wrapText="1"/>
    </xf>
    <xf numFmtId="43" fontId="66" fillId="2" borderId="4" xfId="174" applyNumberFormat="1" applyFill="1" applyBorder="1">
      <alignment vertical="center"/>
    </xf>
    <xf numFmtId="0" fontId="0" fillId="0" borderId="0" xfId="0" applyProtection="1">
      <alignment vertical="center"/>
      <protection locked="0"/>
    </xf>
    <xf numFmtId="0" fontId="0" fillId="0" borderId="14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horizontal="right" vertical="center"/>
      <protection locked="0"/>
    </xf>
    <xf numFmtId="0" fontId="17" fillId="0" borderId="4" xfId="0" applyFont="1" applyBorder="1" applyAlignment="1" applyProtection="1">
      <alignment vertical="center"/>
      <protection locked="0"/>
    </xf>
    <xf numFmtId="0" fontId="13" fillId="0" borderId="4" xfId="0" applyFont="1" applyBorder="1" applyAlignment="1" applyProtection="1">
      <alignment vertical="center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43" fontId="11" fillId="2" borderId="4" xfId="8" applyFont="1" applyFill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0" fillId="0" borderId="0" xfId="0" applyNumberFormat="1" applyFont="1" applyFill="1" applyBorder="1" applyAlignment="1" applyProtection="1">
      <alignment horizontal="left" vertical="center"/>
      <protection locked="0"/>
    </xf>
    <xf numFmtId="43" fontId="0" fillId="2" borderId="4" xfId="8" applyFont="1" applyFill="1" applyBorder="1" applyProtection="1">
      <alignment vertical="center"/>
      <protection locked="0"/>
    </xf>
    <xf numFmtId="0" fontId="0" fillId="0" borderId="4" xfId="0" applyNumberFormat="1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4" xfId="0" applyNumberFormat="1" applyBorder="1">
      <alignment vertical="center"/>
    </xf>
    <xf numFmtId="178" fontId="11" fillId="5" borderId="4" xfId="225" applyNumberFormat="1" applyFont="1" applyFill="1" applyBorder="1" applyAlignment="1">
      <alignment vertical="center" wrapText="1"/>
    </xf>
    <xf numFmtId="0" fontId="6" fillId="0" borderId="14" xfId="174" applyFont="1" applyBorder="1" applyAlignment="1"/>
    <xf numFmtId="0" fontId="0" fillId="0" borderId="4" xfId="204" applyNumberFormat="1" applyFont="1" applyFill="1" applyBorder="1" applyAlignment="1">
      <alignment horizontal="center" vertical="center"/>
    </xf>
    <xf numFmtId="0" fontId="16" fillId="0" borderId="4" xfId="27" applyNumberFormat="1" applyFont="1" applyBorder="1" applyAlignment="1">
      <alignment vertical="center" wrapText="1"/>
    </xf>
    <xf numFmtId="0" fontId="16" fillId="0" borderId="4" xfId="90" applyNumberFormat="1" applyFont="1" applyBorder="1" applyAlignment="1">
      <alignment vertical="center" wrapText="1"/>
    </xf>
    <xf numFmtId="0" fontId="0" fillId="3" borderId="4" xfId="204" applyNumberFormat="1" applyFont="1" applyFill="1" applyBorder="1" applyAlignment="1">
      <alignment horizontal="center" vertical="center"/>
    </xf>
    <xf numFmtId="0" fontId="66" fillId="0" borderId="4" xfId="174" applyNumberFormat="1" applyBorder="1" applyAlignment="1">
      <alignment horizontal="center" vertical="center"/>
    </xf>
    <xf numFmtId="0" fontId="0" fillId="0" borderId="4" xfId="8" applyNumberFormat="1" applyFont="1" applyFill="1" applyBorder="1" applyAlignment="1">
      <alignment horizontal="center" vertical="center" wrapText="1"/>
    </xf>
    <xf numFmtId="0" fontId="11" fillId="0" borderId="4" xfId="8" applyNumberFormat="1" applyFont="1" applyFill="1" applyBorder="1" applyAlignment="1">
      <alignment vertical="center" wrapText="1"/>
    </xf>
    <xf numFmtId="0" fontId="5" fillId="0" borderId="4" xfId="186" applyNumberFormat="1" applyBorder="1" applyAlignment="1">
      <alignment horizontal="center" vertical="center" wrapText="1"/>
    </xf>
    <xf numFmtId="0" fontId="16" fillId="0" borderId="4" xfId="44" applyNumberFormat="1" applyFont="1" applyBorder="1" applyAlignment="1">
      <alignment vertical="center" wrapText="1"/>
    </xf>
    <xf numFmtId="0" fontId="16" fillId="0" borderId="4" xfId="144" applyNumberFormat="1" applyFont="1" applyBorder="1" applyAlignment="1">
      <alignment vertical="center" wrapText="1"/>
    </xf>
    <xf numFmtId="0" fontId="16" fillId="0" borderId="4" xfId="149" applyNumberFormat="1" applyFont="1" applyBorder="1" applyAlignment="1">
      <alignment vertical="center" wrapText="1"/>
    </xf>
    <xf numFmtId="0" fontId="12" fillId="0" borderId="0" xfId="174" applyNumberFormat="1" applyFont="1">
      <alignment vertical="center"/>
    </xf>
    <xf numFmtId="0" fontId="66" fillId="0" borderId="0" xfId="174" applyNumberFormat="1">
      <alignment vertical="center"/>
    </xf>
    <xf numFmtId="178" fontId="66" fillId="0" borderId="0" xfId="174" applyNumberFormat="1">
      <alignment vertical="center"/>
    </xf>
    <xf numFmtId="0" fontId="19" fillId="0" borderId="0" xfId="163" applyFont="1">
      <alignment vertical="center"/>
    </xf>
    <xf numFmtId="0" fontId="5" fillId="0" borderId="0" xfId="163" applyFont="1">
      <alignment vertical="center"/>
    </xf>
    <xf numFmtId="0" fontId="5" fillId="0" borderId="0" xfId="163" applyNumberFormat="1" applyFont="1" applyFill="1" applyBorder="1" applyAlignment="1">
      <alignment vertical="center"/>
    </xf>
    <xf numFmtId="0" fontId="5" fillId="0" borderId="0" xfId="163">
      <alignment vertical="center"/>
    </xf>
    <xf numFmtId="0" fontId="5" fillId="0" borderId="0" xfId="163" applyNumberFormat="1" applyFont="1" applyFill="1" applyBorder="1" applyAlignment="1">
      <alignment horizontal="center" vertical="center"/>
    </xf>
    <xf numFmtId="0" fontId="5" fillId="0" borderId="0" xfId="163" applyAlignment="1">
      <alignment horizontal="right" vertical="center"/>
    </xf>
    <xf numFmtId="49" fontId="5" fillId="0" borderId="0" xfId="163" applyNumberFormat="1" applyFont="1" applyFill="1" applyBorder="1" applyAlignment="1">
      <alignment vertical="center"/>
    </xf>
    <xf numFmtId="0" fontId="21" fillId="0" borderId="14" xfId="163" applyNumberFormat="1" applyFont="1" applyFill="1" applyBorder="1" applyAlignment="1">
      <alignment vertical="center" wrapText="1"/>
    </xf>
    <xf numFmtId="0" fontId="22" fillId="0" borderId="0" xfId="163" applyNumberFormat="1" applyFont="1" applyFill="1" applyBorder="1" applyAlignment="1">
      <alignment horizontal="right" vertical="center" wrapText="1"/>
    </xf>
    <xf numFmtId="0" fontId="22" fillId="0" borderId="0" xfId="163" applyNumberFormat="1" applyFont="1" applyFill="1" applyBorder="1" applyAlignment="1">
      <alignment horizontal="center" vertical="center" wrapText="1"/>
    </xf>
    <xf numFmtId="49" fontId="22" fillId="0" borderId="0" xfId="163" applyNumberFormat="1" applyFont="1" applyFill="1" applyBorder="1" applyAlignment="1">
      <alignment horizontal="center" vertical="center" wrapText="1"/>
    </xf>
    <xf numFmtId="0" fontId="21" fillId="0" borderId="0" xfId="163" applyFont="1">
      <alignment vertical="center"/>
    </xf>
    <xf numFmtId="0" fontId="23" fillId="0" borderId="4" xfId="163" applyNumberFormat="1" applyFont="1" applyFill="1" applyBorder="1" applyAlignment="1">
      <alignment horizontal="center" vertical="center" wrapText="1"/>
    </xf>
    <xf numFmtId="49" fontId="23" fillId="0" borderId="4" xfId="163" applyNumberFormat="1" applyFont="1" applyFill="1" applyBorder="1" applyAlignment="1">
      <alignment horizontal="center" vertical="center" wrapText="1"/>
    </xf>
    <xf numFmtId="43" fontId="22" fillId="2" borderId="12" xfId="163" applyNumberFormat="1" applyFont="1" applyFill="1" applyBorder="1" applyAlignment="1">
      <alignment horizontal="right" vertical="center" wrapText="1"/>
    </xf>
    <xf numFmtId="43" fontId="22" fillId="2" borderId="4" xfId="8" applyNumberFormat="1" applyFont="1" applyFill="1" applyBorder="1">
      <alignment vertical="center"/>
    </xf>
    <xf numFmtId="0" fontId="22" fillId="0" borderId="4" xfId="163" applyNumberFormat="1" applyFont="1" applyFill="1" applyBorder="1" applyAlignment="1">
      <alignment horizontal="center" vertical="center" wrapText="1"/>
    </xf>
    <xf numFmtId="0" fontId="22" fillId="0" borderId="4" xfId="163" applyNumberFormat="1" applyFont="1" applyFill="1" applyBorder="1" applyAlignment="1">
      <alignment horizontal="left" vertical="center" shrinkToFit="1"/>
    </xf>
    <xf numFmtId="43" fontId="22" fillId="2" borderId="4" xfId="163" applyNumberFormat="1" applyFont="1" applyFill="1" applyBorder="1" applyAlignment="1">
      <alignment horizontal="right" vertical="center" wrapText="1"/>
    </xf>
    <xf numFmtId="49" fontId="22" fillId="0" borderId="4" xfId="163" applyNumberFormat="1" applyFont="1" applyFill="1" applyBorder="1" applyAlignment="1">
      <alignment horizontal="center" vertical="center" wrapText="1"/>
    </xf>
    <xf numFmtId="0" fontId="22" fillId="0" borderId="4" xfId="163" applyNumberFormat="1" applyFont="1" applyFill="1" applyBorder="1" applyAlignment="1">
      <alignment horizontal="left" vertical="center" wrapText="1"/>
    </xf>
    <xf numFmtId="43" fontId="21" fillId="2" borderId="4" xfId="8" applyNumberFormat="1" applyFont="1" applyFill="1" applyBorder="1" applyAlignment="1">
      <alignment vertical="center" wrapText="1"/>
    </xf>
    <xf numFmtId="0" fontId="21" fillId="0" borderId="4" xfId="163" applyNumberFormat="1" applyFont="1" applyFill="1" applyBorder="1" applyAlignment="1">
      <alignment horizontal="center" vertical="center" wrapText="1"/>
    </xf>
    <xf numFmtId="0" fontId="21" fillId="0" borderId="4" xfId="163" applyNumberFormat="1" applyFont="1" applyFill="1" applyBorder="1" applyAlignment="1">
      <alignment horizontal="left" vertical="center" shrinkToFit="1"/>
    </xf>
    <xf numFmtId="49" fontId="21" fillId="0" borderId="4" xfId="163" applyNumberFormat="1" applyFont="1" applyFill="1" applyBorder="1" applyAlignment="1">
      <alignment horizontal="center" vertical="center" wrapText="1"/>
    </xf>
    <xf numFmtId="0" fontId="21" fillId="0" borderId="4" xfId="163" applyNumberFormat="1" applyFont="1" applyFill="1" applyBorder="1" applyAlignment="1">
      <alignment horizontal="left" vertical="center" wrapText="1"/>
    </xf>
    <xf numFmtId="43" fontId="21" fillId="2" borderId="4" xfId="163" applyNumberFormat="1" applyFont="1" applyFill="1" applyBorder="1" applyAlignment="1">
      <alignment horizontal="right" vertical="center" wrapText="1"/>
    </xf>
    <xf numFmtId="0" fontId="21" fillId="2" borderId="4" xfId="163" applyNumberFormat="1" applyFont="1" applyFill="1" applyBorder="1" applyAlignment="1">
      <alignment horizontal="right" vertical="center" wrapText="1"/>
    </xf>
    <xf numFmtId="49" fontId="21" fillId="0" borderId="12" xfId="163" applyNumberFormat="1" applyFont="1" applyFill="1" applyBorder="1" applyAlignment="1">
      <alignment horizontal="center" vertical="center" wrapText="1"/>
    </xf>
    <xf numFmtId="0" fontId="21" fillId="0" borderId="13" xfId="163" applyNumberFormat="1" applyFont="1" applyFill="1" applyBorder="1" applyAlignment="1">
      <alignment horizontal="left" vertical="center" shrinkToFit="1"/>
    </xf>
    <xf numFmtId="0" fontId="17" fillId="0" borderId="4" xfId="163" applyNumberFormat="1" applyFont="1" applyFill="1" applyBorder="1" applyAlignment="1">
      <alignment horizontal="center" vertical="center" wrapText="1"/>
    </xf>
    <xf numFmtId="0" fontId="17" fillId="0" borderId="4" xfId="163" applyNumberFormat="1" applyFont="1" applyFill="1" applyBorder="1" applyAlignment="1">
      <alignment horizontal="left" vertical="center" shrinkToFit="1"/>
    </xf>
    <xf numFmtId="49" fontId="17" fillId="0" borderId="4" xfId="163" applyNumberFormat="1" applyFont="1" applyFill="1" applyBorder="1" applyAlignment="1">
      <alignment horizontal="center" vertical="center" wrapText="1"/>
    </xf>
    <xf numFmtId="0" fontId="17" fillId="0" borderId="4" xfId="163" applyNumberFormat="1" applyFont="1" applyFill="1" applyBorder="1" applyAlignment="1">
      <alignment horizontal="left" vertical="center" wrapText="1"/>
    </xf>
    <xf numFmtId="0" fontId="21" fillId="0" borderId="12" xfId="163" applyNumberFormat="1" applyFont="1" applyFill="1" applyBorder="1" applyAlignment="1">
      <alignment horizontal="left" vertical="center" shrinkToFit="1"/>
    </xf>
    <xf numFmtId="0" fontId="21" fillId="0" borderId="9" xfId="163" applyNumberFormat="1" applyFont="1" applyFill="1" applyBorder="1" applyAlignment="1">
      <alignment horizontal="left" vertical="center" shrinkToFit="1"/>
    </xf>
    <xf numFmtId="0" fontId="21" fillId="0" borderId="4" xfId="163" applyNumberFormat="1" applyFont="1" applyFill="1" applyBorder="1" applyAlignment="1">
      <alignment vertical="center" wrapText="1"/>
    </xf>
    <xf numFmtId="43" fontId="17" fillId="2" borderId="4" xfId="163" applyNumberFormat="1" applyFont="1" applyFill="1" applyBorder="1" applyAlignment="1">
      <alignment horizontal="right" vertical="center" wrapText="1"/>
    </xf>
    <xf numFmtId="0" fontId="21" fillId="0" borderId="0" xfId="163" applyFont="1" applyAlignment="1">
      <alignment horizontal="right" vertical="center"/>
    </xf>
    <xf numFmtId="43" fontId="22" fillId="5" borderId="4" xfId="8" applyNumberFormat="1" applyFont="1" applyFill="1" applyBorder="1">
      <alignment vertical="center"/>
    </xf>
    <xf numFmtId="43" fontId="21" fillId="0" borderId="4" xfId="163" applyNumberFormat="1" applyFont="1" applyFill="1" applyBorder="1" applyAlignment="1">
      <alignment vertical="center"/>
    </xf>
    <xf numFmtId="49" fontId="22" fillId="0" borderId="4" xfId="163" applyNumberFormat="1" applyFont="1" applyFill="1" applyBorder="1" applyAlignment="1">
      <alignment horizontal="left" vertical="center" wrapText="1"/>
    </xf>
    <xf numFmtId="0" fontId="22" fillId="2" borderId="16" xfId="163" applyNumberFormat="1" applyFont="1" applyFill="1" applyBorder="1" applyAlignment="1">
      <alignment horizontal="right" vertical="center" wrapText="1"/>
    </xf>
    <xf numFmtId="49" fontId="21" fillId="0" borderId="4" xfId="163" applyNumberFormat="1" applyFont="1" applyFill="1" applyBorder="1" applyAlignment="1">
      <alignment vertical="center" wrapText="1"/>
    </xf>
    <xf numFmtId="0" fontId="21" fillId="2" borderId="16" xfId="163" applyNumberFormat="1" applyFont="1" applyFill="1" applyBorder="1" applyAlignment="1">
      <alignment horizontal="right" vertical="center" wrapText="1"/>
    </xf>
    <xf numFmtId="0" fontId="21" fillId="0" borderId="4" xfId="163" applyNumberFormat="1" applyFont="1" applyFill="1" applyBorder="1" applyAlignment="1">
      <alignment vertical="center" shrinkToFit="1"/>
    </xf>
    <xf numFmtId="0" fontId="5" fillId="0" borderId="0" xfId="163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left"/>
    </xf>
    <xf numFmtId="0" fontId="3" fillId="0" borderId="4" xfId="0" applyFont="1" applyFill="1" applyBorder="1" applyAlignment="1">
      <alignment horizontal="center" vertical="center"/>
    </xf>
    <xf numFmtId="178" fontId="0" fillId="5" borderId="4" xfId="8" applyNumberFormat="1" applyFont="1" applyFill="1" applyBorder="1">
      <alignment vertical="center"/>
    </xf>
    <xf numFmtId="49" fontId="0" fillId="0" borderId="17" xfId="0" applyNumberFormat="1" applyBorder="1" applyAlignment="1">
      <alignment vertical="center" wrapText="1"/>
    </xf>
    <xf numFmtId="178" fontId="0" fillId="0" borderId="4" xfId="8" applyNumberFormat="1" applyFont="1" applyBorder="1">
      <alignment vertical="center"/>
    </xf>
    <xf numFmtId="178" fontId="3" fillId="5" borderId="4" xfId="8" applyNumberFormat="1" applyFont="1" applyFill="1" applyBorder="1">
      <alignment vertical="center"/>
    </xf>
    <xf numFmtId="0" fontId="0" fillId="0" borderId="3" xfId="0" applyBorder="1" applyAlignment="1">
      <alignment vertical="center"/>
    </xf>
    <xf numFmtId="0" fontId="3" fillId="0" borderId="13" xfId="0" applyFont="1" applyFill="1" applyBorder="1" applyAlignment="1">
      <alignment horizontal="center" vertical="center"/>
    </xf>
    <xf numFmtId="178" fontId="0" fillId="0" borderId="0" xfId="8" applyNumberFormat="1" applyFont="1">
      <alignment vertical="center"/>
    </xf>
    <xf numFmtId="178" fontId="0" fillId="5" borderId="0" xfId="8" applyNumberFormat="1" applyFont="1" applyFill="1">
      <alignment vertical="center"/>
    </xf>
    <xf numFmtId="43" fontId="0" fillId="0" borderId="4" xfId="8" applyFont="1" applyBorder="1">
      <alignment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 wrapText="1"/>
    </xf>
    <xf numFmtId="0" fontId="25" fillId="0" borderId="0" xfId="0" applyFont="1" applyAlignment="1">
      <alignment horizontal="center" vertical="center"/>
    </xf>
    <xf numFmtId="0" fontId="6" fillId="0" borderId="0" xfId="0" applyFont="1" applyBorder="1" applyAlignment="1"/>
    <xf numFmtId="0" fontId="0" fillId="0" borderId="4" xfId="0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26" fillId="0" borderId="4" xfId="0" applyFont="1" applyBorder="1" applyAlignment="1">
      <alignment horizontal="center" vertical="center" wrapText="1"/>
    </xf>
    <xf numFmtId="43" fontId="3" fillId="0" borderId="4" xfId="8" applyFont="1" applyBorder="1" applyAlignment="1">
      <alignment vertical="center" wrapText="1"/>
    </xf>
    <xf numFmtId="49" fontId="6" fillId="0" borderId="4" xfId="0" applyNumberFormat="1" applyFont="1" applyBorder="1" applyAlignment="1">
      <alignment vertical="center" wrapText="1"/>
    </xf>
    <xf numFmtId="0" fontId="6" fillId="0" borderId="14" xfId="0" applyFont="1" applyBorder="1" applyAlignment="1">
      <alignment horizontal="right"/>
    </xf>
    <xf numFmtId="0" fontId="6" fillId="0" borderId="14" xfId="0" applyFont="1" applyBorder="1" applyAlignment="1"/>
    <xf numFmtId="43" fontId="3" fillId="5" borderId="4" xfId="8" applyFont="1" applyFill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left" vertical="center" wrapText="1"/>
    </xf>
    <xf numFmtId="49" fontId="6" fillId="0" borderId="4" xfId="0" applyNumberFormat="1" applyFont="1" applyBorder="1" applyAlignment="1">
      <alignment horizontal="left" vertical="center" wrapText="1" indent="1"/>
    </xf>
    <xf numFmtId="0" fontId="11" fillId="0" borderId="4" xfId="0" applyFont="1" applyBorder="1">
      <alignment vertical="center"/>
    </xf>
    <xf numFmtId="0" fontId="6" fillId="0" borderId="4" xfId="0" applyFont="1" applyBorder="1" applyAlignment="1">
      <alignment horizontal="left" vertical="center" wrapText="1" indent="1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4" xfId="0" applyFont="1" applyBorder="1" applyAlignment="1">
      <alignment horizontal="right" vertical="center"/>
    </xf>
    <xf numFmtId="0" fontId="0" fillId="0" borderId="4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 wrapText="1"/>
    </xf>
    <xf numFmtId="43" fontId="6" fillId="2" borderId="4" xfId="8" applyFont="1" applyFill="1" applyBorder="1" applyAlignment="1">
      <alignment horizontal="right" vertical="center"/>
    </xf>
    <xf numFmtId="0" fontId="6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 wrapText="1" indent="1"/>
    </xf>
    <xf numFmtId="0" fontId="6" fillId="0" borderId="4" xfId="0" applyFont="1" applyBorder="1" applyAlignment="1" applyProtection="1">
      <alignment horizontal="right" vertical="center"/>
      <protection locked="0"/>
    </xf>
    <xf numFmtId="43" fontId="6" fillId="5" borderId="4" xfId="8" applyFont="1" applyFill="1" applyBorder="1" applyAlignment="1">
      <alignment horizontal="right" vertical="center"/>
    </xf>
    <xf numFmtId="0" fontId="0" fillId="0" borderId="4" xfId="0" applyBorder="1" applyAlignment="1" applyProtection="1">
      <alignment horizontal="center" vertical="center" wrapText="1"/>
      <protection locked="0"/>
    </xf>
    <xf numFmtId="0" fontId="26" fillId="0" borderId="4" xfId="0" applyFont="1" applyBorder="1" applyAlignment="1">
      <alignment horizontal="left" vertical="center" wrapText="1" indent="1"/>
    </xf>
    <xf numFmtId="43" fontId="6" fillId="2" borderId="4" xfId="8" applyFont="1" applyFill="1" applyBorder="1" applyAlignment="1">
      <alignment horizontal="right" vertical="center" wrapText="1"/>
    </xf>
    <xf numFmtId="43" fontId="6" fillId="0" borderId="16" xfId="8" applyFont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 wrapText="1" indent="3"/>
    </xf>
    <xf numFmtId="43" fontId="6" fillId="5" borderId="4" xfId="8" applyFont="1" applyFill="1" applyBorder="1" applyAlignment="1">
      <alignment horizontal="right" vertical="center" wrapText="1"/>
    </xf>
    <xf numFmtId="0" fontId="0" fillId="0" borderId="4" xfId="0" applyFont="1" applyBorder="1" applyAlignment="1" applyProtection="1">
      <alignment horizontal="center" vertical="center" wrapText="1"/>
      <protection locked="0"/>
    </xf>
    <xf numFmtId="43" fontId="6" fillId="0" borderId="4" xfId="8" applyFont="1" applyBorder="1" applyAlignment="1" applyProtection="1">
      <alignment horizontal="right" vertical="center" wrapText="1"/>
      <protection locked="0"/>
    </xf>
    <xf numFmtId="43" fontId="6" fillId="0" borderId="9" xfId="8" applyFont="1" applyBorder="1" applyAlignment="1" applyProtection="1">
      <alignment horizontal="right" vertical="center" wrapText="1"/>
      <protection locked="0"/>
    </xf>
    <xf numFmtId="0" fontId="26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 indent="2"/>
    </xf>
    <xf numFmtId="0" fontId="0" fillId="0" borderId="4" xfId="0" applyFont="1" applyBorder="1" applyAlignment="1">
      <alignment vertical="center" wrapText="1"/>
    </xf>
    <xf numFmtId="43" fontId="6" fillId="0" borderId="16" xfId="8" applyFont="1" applyBorder="1" applyAlignment="1">
      <alignment horizontal="right" vertical="center" wrapText="1"/>
    </xf>
    <xf numFmtId="0" fontId="6" fillId="0" borderId="4" xfId="0" applyFont="1" applyBorder="1" applyAlignment="1" applyProtection="1">
      <alignment horizontal="right" vertical="center" wrapText="1"/>
      <protection locked="0"/>
    </xf>
    <xf numFmtId="0" fontId="6" fillId="0" borderId="9" xfId="0" applyFont="1" applyBorder="1" applyAlignment="1" applyProtection="1">
      <alignment horizontal="right" vertical="center" wrapText="1"/>
      <protection locked="0"/>
    </xf>
    <xf numFmtId="0" fontId="25" fillId="0" borderId="0" xfId="0" applyFont="1" applyAlignment="1" applyProtection="1">
      <alignment horizontal="center" vertical="center"/>
    </xf>
    <xf numFmtId="0" fontId="0" fillId="0" borderId="0" xfId="0" applyFont="1" applyProtection="1">
      <alignment vertical="center"/>
    </xf>
    <xf numFmtId="0" fontId="0" fillId="0" borderId="0" xfId="0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0" fillId="0" borderId="4" xfId="0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/>
    </xf>
    <xf numFmtId="43" fontId="0" fillId="2" borderId="4" xfId="0" applyNumberFormat="1" applyFill="1" applyBorder="1" applyProtection="1">
      <alignment vertical="center"/>
    </xf>
    <xf numFmtId="43" fontId="0" fillId="5" borderId="4" xfId="0" applyNumberFormat="1" applyFill="1" applyBorder="1" applyProtection="1">
      <alignment vertical="center"/>
    </xf>
    <xf numFmtId="0" fontId="0" fillId="0" borderId="4" xfId="0" applyBorder="1" applyProtection="1">
      <alignment vertical="center"/>
    </xf>
    <xf numFmtId="0" fontId="0" fillId="0" borderId="4" xfId="0" applyBorder="1" applyAlignment="1" applyProtection="1">
      <alignment horizontal="left" vertical="center" indent="1"/>
    </xf>
    <xf numFmtId="0" fontId="0" fillId="0" borderId="4" xfId="0" applyFont="1" applyBorder="1" applyAlignment="1" applyProtection="1">
      <alignment horizontal="left" vertical="center" indent="1"/>
    </xf>
    <xf numFmtId="0" fontId="0" fillId="0" borderId="4" xfId="0" applyBorder="1" applyAlignment="1" applyProtection="1">
      <alignment vertical="center"/>
    </xf>
    <xf numFmtId="0" fontId="0" fillId="0" borderId="4" xfId="0" applyFont="1" applyBorder="1" applyAlignment="1" applyProtection="1">
      <alignment vertical="center"/>
    </xf>
    <xf numFmtId="0" fontId="6" fillId="0" borderId="0" xfId="0" applyFont="1" applyAlignment="1">
      <alignment vertical="center"/>
    </xf>
    <xf numFmtId="49" fontId="6" fillId="0" borderId="0" xfId="0" applyNumberFormat="1" applyFont="1" applyAlignment="1">
      <alignment horizontal="left" vertical="center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0" fillId="0" borderId="4" xfId="0" applyFont="1" applyFill="1" applyBorder="1" applyAlignment="1">
      <alignment horizontal="center" vertical="center" wrapText="1"/>
    </xf>
    <xf numFmtId="43" fontId="0" fillId="2" borderId="4" xfId="0" applyNumberFormat="1" applyFill="1" applyBorder="1" applyAlignment="1">
      <alignment horizontal="center" vertical="center" wrapText="1"/>
    </xf>
    <xf numFmtId="43" fontId="3" fillId="2" borderId="4" xfId="8" applyFont="1" applyFill="1" applyBorder="1" applyAlignment="1">
      <alignment horizontal="right" vertical="center"/>
    </xf>
    <xf numFmtId="43" fontId="3" fillId="3" borderId="4" xfId="8" applyFont="1" applyFill="1" applyBorder="1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6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protection locked="0"/>
    </xf>
    <xf numFmtId="49" fontId="25" fillId="0" borderId="0" xfId="0" applyNumberFormat="1" applyFont="1" applyAlignment="1" applyProtection="1">
      <alignment horizontal="center" vertical="center"/>
    </xf>
    <xf numFmtId="0" fontId="0" fillId="0" borderId="0" xfId="0" applyAlignment="1" applyProtection="1">
      <alignment horizontal="left" vertical="center" wrapText="1"/>
    </xf>
    <xf numFmtId="0" fontId="6" fillId="0" borderId="0" xfId="0" applyFont="1" applyProtection="1">
      <alignment vertical="center"/>
    </xf>
    <xf numFmtId="0" fontId="6" fillId="0" borderId="0" xfId="0" applyFont="1">
      <alignment vertical="center"/>
    </xf>
    <xf numFmtId="0" fontId="0" fillId="0" borderId="14" xfId="0" applyFont="1" applyBorder="1" applyAlignment="1" applyProtection="1">
      <alignment horizontal="right" vertical="center"/>
    </xf>
    <xf numFmtId="0" fontId="6" fillId="0" borderId="4" xfId="0" applyFont="1" applyBorder="1" applyAlignment="1" applyProtection="1">
      <alignment horizontal="center" vertical="center" wrapText="1"/>
    </xf>
    <xf numFmtId="57" fontId="6" fillId="0" borderId="4" xfId="0" applyNumberFormat="1" applyFont="1" applyBorder="1" applyAlignment="1" applyProtection="1">
      <alignment horizontal="center" vertical="center" wrapText="1"/>
    </xf>
    <xf numFmtId="0" fontId="0" fillId="0" borderId="4" xfId="0" applyFill="1" applyBorder="1" applyAlignment="1" applyProtection="1">
      <alignment horizontal="center" vertical="center" wrapText="1"/>
    </xf>
    <xf numFmtId="178" fontId="6" fillId="2" borderId="4" xfId="8" applyNumberFormat="1" applyFont="1" applyFill="1" applyBorder="1" applyAlignment="1" applyProtection="1">
      <alignment horizontal="center" vertical="center" wrapText="1"/>
    </xf>
    <xf numFmtId="178" fontId="6" fillId="2" borderId="4" xfId="8" applyNumberFormat="1" applyFont="1" applyFill="1" applyBorder="1" applyAlignment="1" applyProtection="1">
      <alignment vertical="center"/>
    </xf>
    <xf numFmtId="0" fontId="0" fillId="0" borderId="4" xfId="0" applyBorder="1" applyAlignment="1" applyProtection="1">
      <alignment horizontal="left" vertical="center" wrapText="1"/>
      <protection locked="0"/>
    </xf>
    <xf numFmtId="178" fontId="6" fillId="0" borderId="4" xfId="8" applyNumberFormat="1" applyFont="1" applyBorder="1" applyProtection="1">
      <alignment vertical="center"/>
      <protection locked="0"/>
    </xf>
    <xf numFmtId="0" fontId="0" fillId="0" borderId="4" xfId="0" applyFont="1" applyBorder="1" applyAlignment="1" applyProtection="1">
      <alignment horizontal="left" vertical="center" shrinkToFit="1"/>
      <protection locked="0"/>
    </xf>
    <xf numFmtId="178" fontId="6" fillId="2" borderId="4" xfId="8" applyNumberFormat="1" applyFont="1" applyFill="1" applyBorder="1" applyProtection="1">
      <alignment vertical="center"/>
    </xf>
    <xf numFmtId="178" fontId="6" fillId="0" borderId="4" xfId="8" applyNumberFormat="1" applyFont="1" applyBorder="1" applyProtection="1">
      <alignment vertical="center"/>
    </xf>
    <xf numFmtId="0" fontId="6" fillId="0" borderId="4" xfId="0" applyFont="1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4" xfId="0" applyBorder="1" applyAlignment="1">
      <alignment horizontal="left" vertical="center" wrapText="1"/>
    </xf>
    <xf numFmtId="0" fontId="0" fillId="0" borderId="10" xfId="0" applyBorder="1">
      <alignment vertical="center"/>
    </xf>
    <xf numFmtId="0" fontId="6" fillId="0" borderId="4" xfId="0" applyFont="1" applyBorder="1" applyAlignment="1" applyProtection="1">
      <alignment vertical="center" shrinkToFit="1"/>
    </xf>
    <xf numFmtId="0" fontId="6" fillId="0" borderId="10" xfId="0" applyFont="1" applyBorder="1" applyAlignment="1" applyProtection="1">
      <alignment vertical="center" shrinkToFit="1"/>
    </xf>
    <xf numFmtId="178" fontId="6" fillId="0" borderId="4" xfId="8" applyNumberFormat="1" applyFont="1" applyFill="1" applyBorder="1" applyAlignment="1" applyProtection="1">
      <alignment vertical="center" wrapText="1"/>
      <protection locked="0"/>
    </xf>
    <xf numFmtId="0" fontId="11" fillId="6" borderId="0" xfId="51" applyFont="1" applyFill="1" applyAlignment="1">
      <alignment vertical="center" wrapText="1"/>
    </xf>
    <xf numFmtId="0" fontId="11" fillId="6" borderId="0" xfId="51" applyFont="1" applyFill="1" applyAlignment="1">
      <alignment horizontal="center" vertical="center" wrapText="1"/>
    </xf>
    <xf numFmtId="0" fontId="11" fillId="6" borderId="0" xfId="51" applyFont="1" applyFill="1" applyAlignment="1">
      <alignment horizontal="center" vertical="center"/>
    </xf>
    <xf numFmtId="0" fontId="11" fillId="6" borderId="0" xfId="51" applyFont="1" applyFill="1">
      <alignment vertical="center"/>
    </xf>
    <xf numFmtId="0" fontId="11" fillId="6" borderId="0" xfId="51" applyFont="1" applyFill="1" applyAlignment="1">
      <alignment horizontal="right" vertical="center"/>
    </xf>
    <xf numFmtId="176" fontId="11" fillId="6" borderId="0" xfId="126" applyNumberFormat="1" applyFont="1" applyFill="1" applyAlignment="1">
      <alignment horizontal="right" vertical="center"/>
    </xf>
    <xf numFmtId="43" fontId="11" fillId="6" borderId="0" xfId="126" applyFont="1" applyFill="1">
      <alignment vertical="center"/>
    </xf>
    <xf numFmtId="43" fontId="11" fillId="6" borderId="0" xfId="126" applyFont="1" applyFill="1" applyAlignment="1">
      <alignment horizontal="center" vertical="center"/>
    </xf>
    <xf numFmtId="43" fontId="11" fillId="6" borderId="0" xfId="126" applyFont="1" applyFill="1" applyAlignment="1">
      <alignment horizontal="left" vertical="center" wrapText="1"/>
    </xf>
    <xf numFmtId="0" fontId="11" fillId="6" borderId="4" xfId="51" applyFont="1" applyFill="1" applyBorder="1" applyAlignment="1" applyProtection="1">
      <alignment horizontal="center" vertical="center" wrapText="1"/>
    </xf>
    <xf numFmtId="0" fontId="3" fillId="6" borderId="4" xfId="51" applyNumberFormat="1" applyFont="1" applyFill="1" applyBorder="1" applyAlignment="1" applyProtection="1">
      <alignment horizontal="center" vertical="center" wrapText="1"/>
    </xf>
    <xf numFmtId="43" fontId="11" fillId="5" borderId="4" xfId="0" applyNumberFormat="1" applyFont="1" applyFill="1" applyBorder="1" applyProtection="1">
      <alignment vertical="center"/>
    </xf>
    <xf numFmtId="183" fontId="11" fillId="2" borderId="4" xfId="126" applyNumberFormat="1" applyFont="1" applyFill="1" applyBorder="1" applyAlignment="1" applyProtection="1">
      <alignment vertical="center" wrapText="1"/>
    </xf>
    <xf numFmtId="41" fontId="11" fillId="5" borderId="4" xfId="0" applyNumberFormat="1" applyFont="1" applyFill="1" applyBorder="1" applyProtection="1">
      <alignment vertical="center"/>
    </xf>
    <xf numFmtId="0" fontId="11" fillId="6" borderId="0" xfId="51" applyFont="1" applyFill="1" applyAlignment="1" applyProtection="1">
      <alignment horizontal="center" vertical="center"/>
    </xf>
    <xf numFmtId="0" fontId="11" fillId="6" borderId="0" xfId="51" applyFont="1" applyFill="1" applyProtection="1">
      <alignment vertical="center"/>
    </xf>
    <xf numFmtId="0" fontId="11" fillId="6" borderId="0" xfId="51" applyFont="1" applyFill="1" applyAlignment="1" applyProtection="1">
      <alignment horizontal="right" vertical="center"/>
    </xf>
    <xf numFmtId="43" fontId="11" fillId="6" borderId="4" xfId="126" applyFont="1" applyFill="1" applyBorder="1" applyAlignment="1" applyProtection="1">
      <alignment horizontal="center" vertical="center" wrapText="1"/>
    </xf>
    <xf numFmtId="43" fontId="11" fillId="2" borderId="4" xfId="126" applyFont="1" applyFill="1" applyBorder="1" applyAlignment="1" applyProtection="1">
      <alignment vertical="center" wrapText="1"/>
    </xf>
    <xf numFmtId="176" fontId="11" fillId="6" borderId="0" xfId="126" applyNumberFormat="1" applyFont="1" applyFill="1" applyAlignment="1" applyProtection="1">
      <alignment horizontal="right" vertical="center"/>
    </xf>
    <xf numFmtId="43" fontId="11" fillId="6" borderId="0" xfId="126" applyFont="1" applyFill="1" applyProtection="1">
      <alignment vertical="center"/>
    </xf>
    <xf numFmtId="43" fontId="11" fillId="6" borderId="0" xfId="126" applyFont="1" applyFill="1" applyAlignment="1" applyProtection="1">
      <alignment horizontal="center" vertical="center"/>
    </xf>
    <xf numFmtId="43" fontId="11" fillId="6" borderId="4" xfId="126" applyFont="1" applyFill="1" applyBorder="1" applyAlignment="1" applyProtection="1">
      <alignment vertical="center" wrapText="1"/>
    </xf>
    <xf numFmtId="43" fontId="11" fillId="6" borderId="0" xfId="126" applyFont="1" applyFill="1" applyAlignment="1">
      <alignment horizontal="right" vertical="center" wrapText="1"/>
    </xf>
    <xf numFmtId="43" fontId="11" fillId="6" borderId="0" xfId="126" applyFont="1" applyFill="1" applyAlignment="1" applyProtection="1">
      <alignment horizontal="left" vertical="center" wrapText="1"/>
    </xf>
    <xf numFmtId="0" fontId="4" fillId="0" borderId="0" xfId="0" applyFont="1">
      <alignment vertical="center"/>
    </xf>
    <xf numFmtId="0" fontId="30" fillId="0" borderId="0" xfId="0" applyFont="1" applyAlignment="1">
      <alignment vertical="center"/>
    </xf>
    <xf numFmtId="0" fontId="30" fillId="0" borderId="0" xfId="0" applyFont="1">
      <alignment vertical="center"/>
    </xf>
    <xf numFmtId="0" fontId="30" fillId="0" borderId="0" xfId="0" applyFont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31" fillId="0" borderId="0" xfId="0" applyFont="1">
      <alignment vertical="center"/>
    </xf>
    <xf numFmtId="0" fontId="21" fillId="0" borderId="4" xfId="163" quotePrefix="1" applyNumberFormat="1" applyFont="1" applyFill="1" applyBorder="1" applyAlignment="1">
      <alignment horizontal="center" vertical="center" wrapText="1"/>
    </xf>
    <xf numFmtId="49" fontId="21" fillId="0" borderId="4" xfId="163" quotePrefix="1" applyNumberFormat="1" applyFont="1" applyFill="1" applyBorder="1" applyAlignment="1">
      <alignment horizontal="center" vertical="center" wrapText="1"/>
    </xf>
    <xf numFmtId="0" fontId="0" fillId="0" borderId="30" xfId="0" applyBorder="1">
      <alignment vertical="center"/>
    </xf>
    <xf numFmtId="0" fontId="66" fillId="0" borderId="30" xfId="174" applyBorder="1">
      <alignment vertical="center"/>
    </xf>
    <xf numFmtId="0" fontId="16" fillId="0" borderId="30" xfId="27" applyNumberFormat="1" applyFont="1" applyBorder="1" applyAlignment="1">
      <alignment vertical="center" wrapText="1"/>
    </xf>
    <xf numFmtId="0" fontId="66" fillId="0" borderId="30" xfId="0" applyFont="1" applyBorder="1">
      <alignment vertical="center"/>
    </xf>
    <xf numFmtId="0" fontId="3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43" fontId="11" fillId="6" borderId="4" xfId="126" applyFont="1" applyFill="1" applyBorder="1" applyAlignment="1" applyProtection="1">
      <alignment horizontal="center" vertical="center" wrapText="1"/>
    </xf>
    <xf numFmtId="43" fontId="11" fillId="6" borderId="12" xfId="126" applyFont="1" applyFill="1" applyBorder="1" applyAlignment="1" applyProtection="1">
      <alignment horizontal="center" vertical="center" wrapText="1"/>
    </xf>
    <xf numFmtId="43" fontId="11" fillId="6" borderId="13" xfId="126" applyFont="1" applyFill="1" applyBorder="1" applyAlignment="1" applyProtection="1">
      <alignment horizontal="center" vertical="center" wrapText="1"/>
    </xf>
    <xf numFmtId="43" fontId="11" fillId="6" borderId="9" xfId="126" applyFont="1" applyFill="1" applyBorder="1" applyAlignment="1" applyProtection="1">
      <alignment horizontal="center" vertical="center" wrapText="1"/>
    </xf>
    <xf numFmtId="0" fontId="11" fillId="6" borderId="4" xfId="51" applyFont="1" applyFill="1" applyBorder="1" applyAlignment="1" applyProtection="1">
      <alignment horizontal="center" vertical="center" wrapText="1"/>
    </xf>
    <xf numFmtId="0" fontId="11" fillId="6" borderId="12" xfId="51" applyFont="1" applyFill="1" applyBorder="1" applyAlignment="1" applyProtection="1">
      <alignment horizontal="center" vertical="center" wrapText="1"/>
    </xf>
    <xf numFmtId="0" fontId="11" fillId="6" borderId="13" xfId="51" applyFont="1" applyFill="1" applyBorder="1" applyAlignment="1" applyProtection="1">
      <alignment horizontal="center" vertical="center" wrapText="1"/>
    </xf>
    <xf numFmtId="0" fontId="11" fillId="6" borderId="9" xfId="51" applyFont="1" applyFill="1" applyBorder="1" applyAlignment="1" applyProtection="1">
      <alignment horizontal="center" vertical="center" wrapText="1"/>
    </xf>
    <xf numFmtId="176" fontId="11" fillId="6" borderId="4" xfId="126" applyNumberFormat="1" applyFont="1" applyFill="1" applyBorder="1" applyAlignment="1" applyProtection="1">
      <alignment horizontal="center" vertical="center" wrapText="1"/>
    </xf>
    <xf numFmtId="0" fontId="25" fillId="6" borderId="0" xfId="51" applyFont="1" applyFill="1" applyAlignment="1">
      <alignment horizontal="center" vertical="center"/>
    </xf>
    <xf numFmtId="0" fontId="11" fillId="6" borderId="14" xfId="51" applyFont="1" applyFill="1" applyBorder="1" applyAlignment="1">
      <alignment horizontal="left" vertical="center"/>
    </xf>
    <xf numFmtId="0" fontId="6" fillId="0" borderId="1" xfId="0" applyFont="1" applyBorder="1" applyAlignment="1" applyProtection="1">
      <alignment horizontal="left" vertical="center" shrinkToFit="1"/>
    </xf>
    <xf numFmtId="0" fontId="6" fillId="0" borderId="3" xfId="0" applyFont="1" applyBorder="1" applyAlignment="1" applyProtection="1">
      <alignment horizontal="left" vertical="center" shrinkToFit="1"/>
    </xf>
    <xf numFmtId="0" fontId="25" fillId="0" borderId="0" xfId="0" applyFont="1" applyAlignment="1" applyProtection="1">
      <alignment horizontal="center" vertical="center"/>
    </xf>
    <xf numFmtId="0" fontId="27" fillId="0" borderId="14" xfId="0" applyFont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181" fontId="6" fillId="0" borderId="1" xfId="0" applyNumberFormat="1" applyFont="1" applyFill="1" applyBorder="1" applyAlignment="1">
      <alignment horizontal="left" vertical="center" wrapText="1"/>
    </xf>
    <xf numFmtId="181" fontId="6" fillId="0" borderId="3" xfId="0" applyNumberFormat="1" applyFont="1" applyFill="1" applyBorder="1" applyAlignment="1">
      <alignment horizontal="left" vertical="center" wrapText="1"/>
    </xf>
    <xf numFmtId="0" fontId="25" fillId="0" borderId="0" xfId="0" applyFont="1" applyAlignment="1">
      <alignment horizontal="center" vertical="center"/>
    </xf>
    <xf numFmtId="0" fontId="28" fillId="0" borderId="14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0" fillId="0" borderId="1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66" fillId="0" borderId="31" xfId="0" applyFont="1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66" fillId="0" borderId="1" xfId="163" applyFont="1" applyBorder="1" applyAlignment="1">
      <alignment horizontal="left" vertical="center"/>
    </xf>
    <xf numFmtId="0" fontId="66" fillId="0" borderId="3" xfId="163" applyFont="1" applyBorder="1" applyAlignment="1">
      <alignment horizontal="left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3" fontId="3" fillId="0" borderId="12" xfId="8" applyFont="1" applyBorder="1" applyAlignment="1">
      <alignment horizontal="center" vertical="center" wrapText="1"/>
    </xf>
    <xf numFmtId="43" fontId="3" fillId="0" borderId="13" xfId="8" applyFont="1" applyBorder="1" applyAlignment="1">
      <alignment horizontal="center" vertical="center" wrapText="1"/>
    </xf>
    <xf numFmtId="43" fontId="3" fillId="0" borderId="9" xfId="8" applyFont="1" applyBorder="1" applyAlignment="1">
      <alignment horizontal="center" vertical="center" wrapText="1"/>
    </xf>
    <xf numFmtId="43" fontId="3" fillId="3" borderId="12" xfId="8" applyFont="1" applyFill="1" applyBorder="1" applyAlignment="1">
      <alignment horizontal="center" vertical="center" wrapText="1"/>
    </xf>
    <xf numFmtId="43" fontId="3" fillId="3" borderId="13" xfId="8" applyFont="1" applyFill="1" applyBorder="1" applyAlignment="1">
      <alignment horizontal="center" vertical="center" wrapText="1"/>
    </xf>
    <xf numFmtId="43" fontId="3" fillId="3" borderId="9" xfId="8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1" fillId="0" borderId="12" xfId="163" applyNumberFormat="1" applyFont="1" applyFill="1" applyBorder="1" applyAlignment="1">
      <alignment horizontal="center" vertical="center" wrapText="1"/>
    </xf>
    <xf numFmtId="0" fontId="21" fillId="0" borderId="9" xfId="163" applyNumberFormat="1" applyFont="1" applyFill="1" applyBorder="1" applyAlignment="1">
      <alignment horizontal="center" vertical="center" wrapText="1"/>
    </xf>
    <xf numFmtId="0" fontId="21" fillId="0" borderId="13" xfId="163" applyNumberFormat="1" applyFont="1" applyFill="1" applyBorder="1" applyAlignment="1">
      <alignment horizontal="center" vertical="center" wrapText="1"/>
    </xf>
    <xf numFmtId="0" fontId="23" fillId="0" borderId="4" xfId="163" applyNumberFormat="1" applyFont="1" applyFill="1" applyBorder="1" applyAlignment="1">
      <alignment horizontal="center" vertical="center" wrapText="1"/>
    </xf>
    <xf numFmtId="0" fontId="23" fillId="0" borderId="12" xfId="163" applyFont="1" applyBorder="1" applyAlignment="1">
      <alignment horizontal="center" vertical="center" wrapText="1"/>
    </xf>
    <xf numFmtId="0" fontId="23" fillId="0" borderId="13" xfId="163" applyFont="1" applyBorder="1" applyAlignment="1">
      <alignment horizontal="center" vertical="center"/>
    </xf>
    <xf numFmtId="0" fontId="23" fillId="0" borderId="9" xfId="163" applyFont="1" applyBorder="1" applyAlignment="1">
      <alignment horizontal="center" vertical="center"/>
    </xf>
    <xf numFmtId="0" fontId="22" fillId="0" borderId="12" xfId="163" applyNumberFormat="1" applyFont="1" applyFill="1" applyBorder="1" applyAlignment="1">
      <alignment horizontal="center" vertical="center" wrapText="1"/>
    </xf>
    <xf numFmtId="0" fontId="22" fillId="0" borderId="13" xfId="163" applyNumberFormat="1" applyFont="1" applyFill="1" applyBorder="1" applyAlignment="1">
      <alignment horizontal="center" vertical="center" wrapText="1"/>
    </xf>
    <xf numFmtId="0" fontId="22" fillId="0" borderId="9" xfId="163" applyNumberFormat="1" applyFont="1" applyFill="1" applyBorder="1" applyAlignment="1">
      <alignment horizontal="center" vertical="center" wrapText="1"/>
    </xf>
    <xf numFmtId="0" fontId="21" fillId="0" borderId="4" xfId="163" applyNumberFormat="1" applyFont="1" applyFill="1" applyBorder="1" applyAlignment="1">
      <alignment horizontal="left" vertical="center" shrinkToFit="1"/>
    </xf>
    <xf numFmtId="0" fontId="21" fillId="0" borderId="12" xfId="163" applyNumberFormat="1" applyFont="1" applyFill="1" applyBorder="1" applyAlignment="1">
      <alignment horizontal="left" vertical="center" shrinkToFit="1"/>
    </xf>
    <xf numFmtId="0" fontId="21" fillId="0" borderId="13" xfId="163" applyNumberFormat="1" applyFont="1" applyFill="1" applyBorder="1" applyAlignment="1">
      <alignment horizontal="left" vertical="center" shrinkToFit="1"/>
    </xf>
    <xf numFmtId="0" fontId="23" fillId="0" borderId="12" xfId="163" applyNumberFormat="1" applyFont="1" applyFill="1" applyBorder="1" applyAlignment="1">
      <alignment horizontal="center" vertical="center"/>
    </xf>
    <xf numFmtId="0" fontId="23" fillId="0" borderId="13" xfId="163" applyNumberFormat="1" applyFont="1" applyFill="1" applyBorder="1" applyAlignment="1">
      <alignment horizontal="center" vertical="center"/>
    </xf>
    <xf numFmtId="0" fontId="23" fillId="0" borderId="9" xfId="163" applyNumberFormat="1" applyFont="1" applyFill="1" applyBorder="1" applyAlignment="1">
      <alignment horizontal="center" vertical="center"/>
    </xf>
    <xf numFmtId="43" fontId="21" fillId="2" borderId="4" xfId="8" applyFont="1" applyFill="1" applyBorder="1" applyAlignment="1">
      <alignment horizontal="right" vertical="center" wrapText="1"/>
    </xf>
    <xf numFmtId="43" fontId="21" fillId="2" borderId="4" xfId="163" applyNumberFormat="1" applyFont="1" applyFill="1" applyBorder="1" applyAlignment="1">
      <alignment horizontal="right" vertical="center" wrapText="1"/>
    </xf>
    <xf numFmtId="0" fontId="21" fillId="2" borderId="4" xfId="163" applyNumberFormat="1" applyFont="1" applyFill="1" applyBorder="1" applyAlignment="1">
      <alignment horizontal="right" vertical="center" wrapText="1"/>
    </xf>
    <xf numFmtId="43" fontId="21" fillId="2" borderId="12" xfId="163" applyNumberFormat="1" applyFont="1" applyFill="1" applyBorder="1" applyAlignment="1">
      <alignment horizontal="right" vertical="center" wrapText="1"/>
    </xf>
    <xf numFmtId="0" fontId="21" fillId="2" borderId="13" xfId="163" applyNumberFormat="1" applyFont="1" applyFill="1" applyBorder="1" applyAlignment="1">
      <alignment horizontal="right" vertical="center" wrapText="1"/>
    </xf>
    <xf numFmtId="0" fontId="21" fillId="2" borderId="9" xfId="163" applyNumberFormat="1" applyFont="1" applyFill="1" applyBorder="1" applyAlignment="1">
      <alignment horizontal="right" vertical="center" wrapText="1"/>
    </xf>
    <xf numFmtId="43" fontId="21" fillId="2" borderId="12" xfId="163" applyNumberFormat="1" applyFont="1" applyFill="1" applyBorder="1" applyAlignment="1">
      <alignment horizontal="center" vertical="center" wrapText="1"/>
    </xf>
    <xf numFmtId="0" fontId="21" fillId="2" borderId="13" xfId="163" applyNumberFormat="1" applyFont="1" applyFill="1" applyBorder="1" applyAlignment="1">
      <alignment horizontal="center" vertical="center" wrapText="1"/>
    </xf>
    <xf numFmtId="0" fontId="21" fillId="2" borderId="9" xfId="163" applyNumberFormat="1" applyFont="1" applyFill="1" applyBorder="1" applyAlignment="1">
      <alignment horizontal="center" vertical="center" wrapText="1"/>
    </xf>
    <xf numFmtId="49" fontId="21" fillId="0" borderId="4" xfId="163" applyNumberFormat="1" applyFont="1" applyFill="1" applyBorder="1" applyAlignment="1">
      <alignment horizontal="center" vertical="center" wrapText="1"/>
    </xf>
    <xf numFmtId="0" fontId="21" fillId="0" borderId="4" xfId="163" applyNumberFormat="1" applyFont="1" applyFill="1" applyBorder="1" applyAlignment="1">
      <alignment vertical="center" wrapText="1"/>
    </xf>
    <xf numFmtId="49" fontId="21" fillId="0" borderId="12" xfId="163" applyNumberFormat="1" applyFont="1" applyFill="1" applyBorder="1" applyAlignment="1">
      <alignment horizontal="center" vertical="center" wrapText="1"/>
    </xf>
    <xf numFmtId="49" fontId="21" fillId="0" borderId="13" xfId="163" applyNumberFormat="1" applyFont="1" applyFill="1" applyBorder="1" applyAlignment="1">
      <alignment horizontal="center" vertical="center" wrapText="1"/>
    </xf>
    <xf numFmtId="0" fontId="21" fillId="0" borderId="9" xfId="163" applyNumberFormat="1" applyFont="1" applyFill="1" applyBorder="1" applyAlignment="1">
      <alignment horizontal="left" vertical="center" shrinkToFit="1"/>
    </xf>
    <xf numFmtId="0" fontId="22" fillId="0" borderId="1" xfId="163" applyNumberFormat="1" applyFont="1" applyFill="1" applyBorder="1" applyAlignment="1">
      <alignment horizontal="center" vertical="center" wrapText="1"/>
    </xf>
    <xf numFmtId="0" fontId="22" fillId="0" borderId="2" xfId="163" applyNumberFormat="1" applyFont="1" applyFill="1" applyBorder="1" applyAlignment="1">
      <alignment horizontal="center" vertical="center" wrapText="1"/>
    </xf>
    <xf numFmtId="0" fontId="22" fillId="0" borderId="3" xfId="163" applyNumberFormat="1" applyFont="1" applyFill="1" applyBorder="1" applyAlignment="1">
      <alignment horizontal="center" vertical="center" wrapText="1"/>
    </xf>
    <xf numFmtId="0" fontId="22" fillId="0" borderId="5" xfId="163" applyNumberFormat="1" applyFont="1" applyFill="1" applyBorder="1" applyAlignment="1">
      <alignment horizontal="center" vertical="center" wrapText="1"/>
    </xf>
    <xf numFmtId="0" fontId="22" fillId="0" borderId="15" xfId="163" applyNumberFormat="1" applyFont="1" applyFill="1" applyBorder="1" applyAlignment="1">
      <alignment horizontal="center" vertical="center" wrapText="1"/>
    </xf>
    <xf numFmtId="0" fontId="22" fillId="0" borderId="6" xfId="163" applyNumberFormat="1" applyFont="1" applyFill="1" applyBorder="1" applyAlignment="1">
      <alignment horizontal="center" vertical="center" wrapText="1"/>
    </xf>
    <xf numFmtId="0" fontId="21" fillId="0" borderId="4" xfId="163" applyNumberFormat="1" applyFont="1" applyFill="1" applyBorder="1" applyAlignment="1">
      <alignment horizontal="center" vertical="center" wrapText="1"/>
    </xf>
    <xf numFmtId="49" fontId="21" fillId="0" borderId="9" xfId="163" applyNumberFormat="1" applyFont="1" applyFill="1" applyBorder="1" applyAlignment="1">
      <alignment horizontal="center" vertical="center" wrapText="1"/>
    </xf>
    <xf numFmtId="0" fontId="20" fillId="0" borderId="0" xfId="163" applyNumberFormat="1" applyFont="1" applyFill="1" applyBorder="1" applyAlignment="1">
      <alignment horizontal="center" vertical="center" wrapText="1"/>
    </xf>
    <xf numFmtId="0" fontId="21" fillId="0" borderId="14" xfId="163" applyFont="1" applyBorder="1" applyAlignment="1">
      <alignment horizontal="right" vertical="center"/>
    </xf>
    <xf numFmtId="0" fontId="23" fillId="0" borderId="4" xfId="163" applyNumberFormat="1" applyFont="1" applyFill="1" applyBorder="1" applyAlignment="1">
      <alignment horizontal="center" vertical="center"/>
    </xf>
    <xf numFmtId="49" fontId="9" fillId="3" borderId="12" xfId="0" applyNumberFormat="1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9" xfId="0" applyNumberFormat="1" applyFont="1" applyFill="1" applyBorder="1" applyAlignment="1">
      <alignment horizontal="center" vertical="center" wrapText="1"/>
    </xf>
    <xf numFmtId="178" fontId="12" fillId="0" borderId="4" xfId="225" applyNumberFormat="1" applyFont="1" applyBorder="1" applyAlignment="1">
      <alignment horizontal="center" vertical="center" wrapText="1"/>
    </xf>
    <xf numFmtId="0" fontId="3" fillId="0" borderId="12" xfId="174" applyFont="1" applyBorder="1" applyAlignment="1">
      <alignment horizontal="center" vertical="center" wrapText="1"/>
    </xf>
    <xf numFmtId="0" fontId="3" fillId="0" borderId="9" xfId="174" applyFont="1" applyBorder="1" applyAlignment="1">
      <alignment horizontal="center" vertical="center" wrapText="1"/>
    </xf>
    <xf numFmtId="0" fontId="13" fillId="0" borderId="12" xfId="174" applyFont="1" applyBorder="1" applyAlignment="1">
      <alignment horizontal="center" vertical="center" wrapText="1"/>
    </xf>
    <xf numFmtId="0" fontId="13" fillId="0" borderId="9" xfId="174" applyFont="1" applyBorder="1" applyAlignment="1">
      <alignment horizontal="center" vertical="center" wrapText="1"/>
    </xf>
    <xf numFmtId="0" fontId="13" fillId="0" borderId="4" xfId="174" applyFont="1" applyBorder="1" applyAlignment="1">
      <alignment horizontal="center" vertical="center" wrapText="1"/>
    </xf>
    <xf numFmtId="0" fontId="2" fillId="0" borderId="0" xfId="174" applyFont="1" applyAlignment="1">
      <alignment horizontal="center" vertical="center"/>
    </xf>
    <xf numFmtId="0" fontId="6" fillId="0" borderId="14" xfId="174" applyFont="1" applyBorder="1" applyAlignment="1">
      <alignment horizontal="right" vertical="center"/>
    </xf>
    <xf numFmtId="0" fontId="15" fillId="0" borderId="4" xfId="174" applyFont="1" applyBorder="1" applyAlignment="1">
      <alignment horizontal="center" vertical="center" wrapText="1"/>
    </xf>
    <xf numFmtId="0" fontId="14" fillId="0" borderId="4" xfId="174" applyFont="1" applyBorder="1" applyAlignment="1">
      <alignment horizontal="center" vertical="center" wrapText="1"/>
    </xf>
    <xf numFmtId="0" fontId="3" fillId="0" borderId="12" xfId="174" applyFont="1" applyBorder="1" applyAlignment="1">
      <alignment vertical="center" wrapText="1"/>
    </xf>
    <xf numFmtId="0" fontId="3" fillId="0" borderId="9" xfId="174" applyFont="1" applyBorder="1" applyAlignment="1">
      <alignment vertical="center" wrapText="1"/>
    </xf>
    <xf numFmtId="0" fontId="0" fillId="0" borderId="14" xfId="174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14" xfId="0" applyFont="1" applyBorder="1" applyAlignment="1" applyProtection="1">
      <alignment horizontal="right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4" fillId="0" borderId="12" xfId="174" applyFont="1" applyBorder="1" applyAlignment="1">
      <alignment horizontal="center" vertical="center" wrapText="1"/>
    </xf>
    <xf numFmtId="0" fontId="14" fillId="0" borderId="9" xfId="174" applyFont="1" applyBorder="1" applyAlignment="1">
      <alignment horizontal="center" vertical="center" wrapText="1"/>
    </xf>
    <xf numFmtId="0" fontId="13" fillId="0" borderId="1" xfId="174" applyFont="1" applyBorder="1" applyAlignment="1">
      <alignment horizontal="center" vertical="center" wrapText="1"/>
    </xf>
    <xf numFmtId="0" fontId="13" fillId="0" borderId="2" xfId="174" applyFont="1" applyBorder="1" applyAlignment="1">
      <alignment horizontal="center" vertical="center" wrapText="1"/>
    </xf>
    <xf numFmtId="0" fontId="13" fillId="0" borderId="3" xfId="174" applyFont="1" applyBorder="1" applyAlignment="1">
      <alignment horizontal="center" vertical="center" wrapText="1"/>
    </xf>
    <xf numFmtId="0" fontId="0" fillId="0" borderId="14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3" borderId="1" xfId="0" applyNumberFormat="1" applyFont="1" applyFill="1" applyBorder="1" applyAlignment="1">
      <alignment horizontal="center" vertical="center"/>
    </xf>
    <xf numFmtId="49" fontId="0" fillId="3" borderId="3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4" xfId="0" applyBorder="1" applyAlignment="1">
      <alignment horizontal="right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49" fontId="3" fillId="3" borderId="5" xfId="0" applyNumberFormat="1" applyFont="1" applyFill="1" applyBorder="1" applyAlignment="1">
      <alignment horizontal="center" vertical="center"/>
    </xf>
    <xf numFmtId="49" fontId="3" fillId="3" borderId="12" xfId="0" applyNumberFormat="1" applyFont="1" applyFill="1" applyBorder="1" applyAlignment="1">
      <alignment horizontal="center" vertical="center"/>
    </xf>
    <xf numFmtId="49" fontId="3" fillId="3" borderId="9" xfId="0" applyNumberFormat="1" applyFont="1" applyFill="1" applyBorder="1" applyAlignment="1">
      <alignment horizontal="center" vertical="center"/>
    </xf>
    <xf numFmtId="49" fontId="2" fillId="3" borderId="0" xfId="0" applyNumberFormat="1" applyFont="1" applyFill="1" applyAlignment="1">
      <alignment horizontal="center" vertical="center"/>
    </xf>
    <xf numFmtId="49" fontId="6" fillId="3" borderId="14" xfId="0" applyNumberFormat="1" applyFont="1" applyFill="1" applyBorder="1" applyAlignment="1">
      <alignment horizontal="right" vertical="center"/>
    </xf>
    <xf numFmtId="49" fontId="3" fillId="3" borderId="14" xfId="0" applyNumberFormat="1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4" xfId="163" applyFont="1" applyBorder="1" applyAlignment="1">
      <alignment horizontal="center" vertical="center" wrapText="1"/>
    </xf>
    <xf numFmtId="0" fontId="5" fillId="0" borderId="12" xfId="163" applyFont="1" applyBorder="1" applyAlignment="1">
      <alignment horizontal="center" vertical="center" wrapText="1"/>
    </xf>
    <xf numFmtId="0" fontId="3" fillId="0" borderId="4" xfId="164" applyFont="1" applyBorder="1" applyAlignment="1">
      <alignment horizontal="center" vertical="center" wrapText="1"/>
    </xf>
    <xf numFmtId="0" fontId="3" fillId="0" borderId="12" xfId="164" applyFont="1" applyBorder="1" applyAlignment="1">
      <alignment horizontal="center" vertical="center" wrapText="1"/>
    </xf>
    <xf numFmtId="0" fontId="3" fillId="0" borderId="13" xfId="164" applyFont="1" applyBorder="1" applyAlignment="1">
      <alignment horizontal="center" vertical="center" wrapText="1"/>
    </xf>
    <xf numFmtId="0" fontId="3" fillId="0" borderId="9" xfId="164" applyFont="1" applyBorder="1" applyAlignment="1">
      <alignment horizontal="center" vertical="center" wrapText="1"/>
    </xf>
    <xf numFmtId="0" fontId="3" fillId="0" borderId="5" xfId="164" applyFont="1" applyBorder="1" applyAlignment="1">
      <alignment horizontal="center" vertical="center" wrapText="1"/>
    </xf>
    <xf numFmtId="0" fontId="3" fillId="0" borderId="6" xfId="164" applyFont="1" applyBorder="1" applyAlignment="1">
      <alignment horizontal="center" vertical="center" wrapText="1"/>
    </xf>
    <xf numFmtId="0" fontId="3" fillId="0" borderId="10" xfId="164" applyFont="1" applyBorder="1" applyAlignment="1">
      <alignment horizontal="center" vertical="center" wrapText="1"/>
    </xf>
    <xf numFmtId="0" fontId="3" fillId="0" borderId="11" xfId="164" applyFont="1" applyBorder="1" applyAlignment="1">
      <alignment horizontal="center" vertical="center" wrapText="1"/>
    </xf>
    <xf numFmtId="0" fontId="3" fillId="0" borderId="7" xfId="164" applyFont="1" applyBorder="1" applyAlignment="1">
      <alignment horizontal="center" vertical="center" wrapText="1"/>
    </xf>
    <xf numFmtId="0" fontId="3" fillId="0" borderId="8" xfId="164" applyFont="1" applyBorder="1" applyAlignment="1">
      <alignment horizontal="center" vertical="center" wrapText="1"/>
    </xf>
    <xf numFmtId="0" fontId="3" fillId="0" borderId="1" xfId="164" applyFont="1" applyBorder="1" applyAlignment="1">
      <alignment horizontal="center" vertical="center" wrapText="1"/>
    </xf>
    <xf numFmtId="0" fontId="3" fillId="0" borderId="3" xfId="164" applyFont="1" applyBorder="1" applyAlignment="1">
      <alignment horizontal="center" vertical="center" wrapText="1"/>
    </xf>
    <xf numFmtId="0" fontId="3" fillId="0" borderId="1" xfId="164" applyFont="1" applyBorder="1" applyAlignment="1">
      <alignment horizontal="left" vertical="center" wrapText="1"/>
    </xf>
    <xf numFmtId="0" fontId="3" fillId="0" borderId="3" xfId="164" applyFont="1" applyBorder="1" applyAlignment="1">
      <alignment horizontal="left" vertical="center" wrapText="1"/>
    </xf>
    <xf numFmtId="0" fontId="3" fillId="0" borderId="2" xfId="164" applyFont="1" applyBorder="1" applyAlignment="1">
      <alignment horizontal="center" vertical="center" wrapText="1"/>
    </xf>
    <xf numFmtId="0" fontId="3" fillId="0" borderId="1" xfId="164" applyFont="1" applyBorder="1" applyAlignment="1">
      <alignment horizontal="left" vertical="top" wrapText="1"/>
    </xf>
    <xf numFmtId="0" fontId="3" fillId="0" borderId="2" xfId="164" applyFont="1" applyBorder="1" applyAlignment="1">
      <alignment horizontal="left" vertical="top" wrapText="1"/>
    </xf>
    <xf numFmtId="0" fontId="3" fillId="0" borderId="3" xfId="164" applyFont="1" applyBorder="1" applyAlignment="1">
      <alignment horizontal="left" vertical="top" wrapText="1"/>
    </xf>
    <xf numFmtId="0" fontId="3" fillId="0" borderId="2" xfId="164" applyFont="1" applyBorder="1" applyAlignment="1">
      <alignment horizontal="left" vertical="center" wrapText="1"/>
    </xf>
    <xf numFmtId="0" fontId="2" fillId="0" borderId="0" xfId="164" applyFont="1" applyAlignment="1">
      <alignment horizontal="center" vertical="center" wrapText="1"/>
    </xf>
    <xf numFmtId="0" fontId="0" fillId="0" borderId="0" xfId="164" applyFont="1" applyAlignment="1">
      <alignment horizontal="center" vertical="center" wrapText="1"/>
    </xf>
    <xf numFmtId="0" fontId="66" fillId="0" borderId="4" xfId="0" applyFont="1" applyBorder="1" applyAlignment="1" applyProtection="1">
      <alignment horizontal="center" vertical="center" wrapText="1"/>
      <protection locked="0"/>
    </xf>
  </cellXfs>
  <cellStyles count="253">
    <cellStyle name="_2011年上级专项拨付情况表" xfId="6"/>
    <cellStyle name="_2011年提前通知部分" xfId="42"/>
    <cellStyle name="_2011年县级、上级专项" xfId="38"/>
    <cellStyle name="_2011年县级、上级专项定" xfId="40"/>
    <cellStyle name="_2012年超收分成拨付表" xfId="39"/>
    <cellStyle name="_2012年指标帐(九江县)" xfId="43"/>
    <cellStyle name="_2012乡镇拨款表" xfId="45"/>
    <cellStyle name="_ET_STYLE_NoName_00_" xfId="16"/>
    <cellStyle name="_九江县2012年指标帐(终)" xfId="36"/>
    <cellStyle name="_九江县2013.3.1" xfId="34"/>
    <cellStyle name="20% - 强调文字颜色 1 2" xfId="1"/>
    <cellStyle name="20% - 强调文字颜色 1 3" xfId="41"/>
    <cellStyle name="20% - 强调文字颜色 2 2" xfId="46"/>
    <cellStyle name="20% - 强调文字颜色 2 3" xfId="35"/>
    <cellStyle name="20% - 强调文字颜色 3 2" xfId="49"/>
    <cellStyle name="20% - 强调文字颜色 3 3" xfId="24"/>
    <cellStyle name="20% - 强调文字颜色 4 2" xfId="52"/>
    <cellStyle name="20% - 强调文字颜色 4 3" xfId="55"/>
    <cellStyle name="20% - 强调文字颜色 5 2" xfId="56"/>
    <cellStyle name="20% - 强调文字颜色 5 3" xfId="57"/>
    <cellStyle name="20% - 强调文字颜色 6 2" xfId="58"/>
    <cellStyle name="20% - 强调文字颜色 6 3" xfId="60"/>
    <cellStyle name="20% - 着色 1" xfId="29"/>
    <cellStyle name="20% - 着色 2" xfId="30"/>
    <cellStyle name="20% - 着色 3" xfId="32"/>
    <cellStyle name="20% - 着色 4" xfId="62"/>
    <cellStyle name="20% - 着色 5" xfId="65"/>
    <cellStyle name="20% - 着色 6" xfId="67"/>
    <cellStyle name="40% - 强调文字颜色 1 2" xfId="68"/>
    <cellStyle name="40% - 强调文字颜色 1 3" xfId="70"/>
    <cellStyle name="40% - 强调文字颜色 2 2" xfId="72"/>
    <cellStyle name="40% - 强调文字颜色 2 3" xfId="73"/>
    <cellStyle name="40% - 强调文字颜色 3 2" xfId="74"/>
    <cellStyle name="40% - 强调文字颜色 3 3" xfId="75"/>
    <cellStyle name="40% - 强调文字颜色 4 2" xfId="22"/>
    <cellStyle name="40% - 强调文字颜色 4 3" xfId="76"/>
    <cellStyle name="40% - 强调文字颜色 5 2" xfId="77"/>
    <cellStyle name="40% - 强调文字颜色 5 3" xfId="78"/>
    <cellStyle name="40% - 强调文字颜色 6 2" xfId="79"/>
    <cellStyle name="40% - 强调文字颜色 6 3" xfId="80"/>
    <cellStyle name="40% - 着色 1" xfId="81"/>
    <cellStyle name="40% - 着色 2" xfId="82"/>
    <cellStyle name="40% - 着色 3" xfId="83"/>
    <cellStyle name="40% - 着色 4" xfId="84"/>
    <cellStyle name="40% - 着色 5" xfId="85"/>
    <cellStyle name="40% - 着色 6" xfId="86"/>
    <cellStyle name="60% - 强调文字颜色 1 2" xfId="88"/>
    <cellStyle name="60% - 强调文字颜色 1 3" xfId="89"/>
    <cellStyle name="60% - 强调文字颜色 2 2" xfId="91"/>
    <cellStyle name="60% - 强调文字颜色 2 3" xfId="11"/>
    <cellStyle name="60% - 强调文字颜色 3 2" xfId="92"/>
    <cellStyle name="60% - 强调文字颜色 3 3" xfId="93"/>
    <cellStyle name="60% - 强调文字颜色 4 2" xfId="94"/>
    <cellStyle name="60% - 强调文字颜色 4 3" xfId="96"/>
    <cellStyle name="60% - 强调文字颜色 5 2" xfId="97"/>
    <cellStyle name="60% - 强调文字颜色 5 3" xfId="98"/>
    <cellStyle name="60% - 强调文字颜色 6 2" xfId="100"/>
    <cellStyle name="60% - 强调文字颜色 6 3" xfId="101"/>
    <cellStyle name="60% - 着色 1" xfId="105"/>
    <cellStyle name="60% - 着色 2" xfId="5"/>
    <cellStyle name="60% - 着色 3" xfId="107"/>
    <cellStyle name="60% - 着色 4" xfId="109"/>
    <cellStyle name="60% - 着色 5" xfId="111"/>
    <cellStyle name="60% - 着色 6" xfId="112"/>
    <cellStyle name="ColLevel_0" xfId="113"/>
    <cellStyle name="gcd" xfId="115"/>
    <cellStyle name="no dec" xfId="116"/>
    <cellStyle name="no dec 2" xfId="117"/>
    <cellStyle name="no dec 3" xfId="118"/>
    <cellStyle name="Normal_APR" xfId="119"/>
    <cellStyle name="RowLevel_0" xfId="120"/>
    <cellStyle name="百分比 2" xfId="121"/>
    <cellStyle name="标题 1 2" xfId="108"/>
    <cellStyle name="标题 1 3" xfId="110"/>
    <cellStyle name="标题 2 2" xfId="122"/>
    <cellStyle name="标题 2 3" xfId="123"/>
    <cellStyle name="标题 3 2" xfId="124"/>
    <cellStyle name="标题 3 3" xfId="125"/>
    <cellStyle name="标题 4 2" xfId="127"/>
    <cellStyle name="标题 4 3" xfId="129"/>
    <cellStyle name="标题 5" xfId="131"/>
    <cellStyle name="标题 6" xfId="132"/>
    <cellStyle name="差 2" xfId="133"/>
    <cellStyle name="差 3" xfId="134"/>
    <cellStyle name="差_1、茶厂设备更新" xfId="95"/>
    <cellStyle name="差_2012年指标帐(九江县)" xfId="135"/>
    <cellStyle name="差_2020年部门预算编制草表(2019-10-11)" xfId="136"/>
    <cellStyle name="差_8、九江金蕾中草药有限公司中草药种" xfId="137"/>
    <cellStyle name="差_9、九江柴新种养专业合作社养殖龙虾、种植蔬菜黄豆" xfId="13"/>
    <cellStyle name="差_城门卫生院2019年部门预算编制草表" xfId="138"/>
    <cellStyle name="差_九江县2012年指标帐(终)" xfId="140"/>
    <cellStyle name="差_欠脚下村庄整治" xfId="141"/>
    <cellStyle name="差_社保基金预算" xfId="48"/>
    <cellStyle name="差_政府性基金预算" xfId="143"/>
    <cellStyle name="常规" xfId="0" builtinId="0"/>
    <cellStyle name="常规 10" xfId="144"/>
    <cellStyle name="常规 10 2" xfId="145"/>
    <cellStyle name="常规 10_2020年部门预算编制草表(2019-10-11)" xfId="146"/>
    <cellStyle name="常规 11" xfId="44"/>
    <cellStyle name="常规 11 2" xfId="147"/>
    <cellStyle name="常规 11_2020年部门预算编制草表(2019-10-11)" xfId="148"/>
    <cellStyle name="常规 12" xfId="149"/>
    <cellStyle name="常规 12_2020年部门预算编制草表(2019-10-11)" xfId="150"/>
    <cellStyle name="常规 13" xfId="151"/>
    <cellStyle name="常规 14" xfId="152"/>
    <cellStyle name="常规 15" xfId="154"/>
    <cellStyle name="常规 16" xfId="156"/>
    <cellStyle name="常规 17" xfId="158"/>
    <cellStyle name="常规 18" xfId="160"/>
    <cellStyle name="常规 19" xfId="162"/>
    <cellStyle name="常规 2" xfId="163"/>
    <cellStyle name="常规 2 2" xfId="164"/>
    <cellStyle name="常规 2 2 2" xfId="167"/>
    <cellStyle name="常规 2 2 3" xfId="104"/>
    <cellStyle name="常规 2 3" xfId="168"/>
    <cellStyle name="常规 2 4" xfId="169"/>
    <cellStyle name="常规 2 5" xfId="171"/>
    <cellStyle name="常规 2_2017年财政预算报表(财政最后定稿于）" xfId="172"/>
    <cellStyle name="常规 2_港口卫生院2019年新政府预算表(机构改革后4-6)万" xfId="174"/>
    <cellStyle name="常规 20" xfId="153"/>
    <cellStyle name="常规 21" xfId="155"/>
    <cellStyle name="常规 22" xfId="157"/>
    <cellStyle name="常规 23" xfId="159"/>
    <cellStyle name="常规 24" xfId="161"/>
    <cellStyle name="常规 25" xfId="176"/>
    <cellStyle name="常规 26" xfId="21"/>
    <cellStyle name="常规 27" xfId="178"/>
    <cellStyle name="常规 28" xfId="180"/>
    <cellStyle name="常规 29" xfId="182"/>
    <cellStyle name="常规 3" xfId="51"/>
    <cellStyle name="常规 3 2" xfId="184"/>
    <cellStyle name="常规 3 2 2" xfId="64"/>
    <cellStyle name="常规 3_2017年财政预算报表(财政最后定稿于）" xfId="185"/>
    <cellStyle name="常规 3_港口卫生院2019年新政府预算表(机构改革后4-6)万" xfId="186"/>
    <cellStyle name="常规 3_港口卫生院2019年新政府预算表(机构改革后4-6)万_2020年部门预算编制草表(2019-10-11)" xfId="9"/>
    <cellStyle name="常规 30" xfId="175"/>
    <cellStyle name="常规 31" xfId="20"/>
    <cellStyle name="常规 32" xfId="177"/>
    <cellStyle name="常规 33" xfId="179"/>
    <cellStyle name="常规 34" xfId="181"/>
    <cellStyle name="常规 35" xfId="188"/>
    <cellStyle name="常规 36" xfId="190"/>
    <cellStyle name="常规 37" xfId="166"/>
    <cellStyle name="常规 38" xfId="103"/>
    <cellStyle name="常规 39" xfId="4"/>
    <cellStyle name="常规 4" xfId="54"/>
    <cellStyle name="常规 4 2" xfId="191"/>
    <cellStyle name="常规 4 2 2" xfId="192"/>
    <cellStyle name="常规 4_港口卫生院2019年新政府预算表(机构改革后4-6)万" xfId="27"/>
    <cellStyle name="常规 4_港口卫生院2019年新政府预算表(机构改革后4-6)万_2020年部门预算编制草表(2019-10-11)" xfId="183"/>
    <cellStyle name="常规 40" xfId="187"/>
    <cellStyle name="常规 41" xfId="189"/>
    <cellStyle name="常规 42" xfId="165"/>
    <cellStyle name="常规 43" xfId="102"/>
    <cellStyle name="常规 44" xfId="3"/>
    <cellStyle name="常规 45" xfId="106"/>
    <cellStyle name="常规 5" xfId="90"/>
    <cellStyle name="常规 5 2" xfId="17"/>
    <cellStyle name="常规 5_2020年部门预算编制草表(2019-10-11)" xfId="193"/>
    <cellStyle name="常规 6" xfId="10"/>
    <cellStyle name="常规 6 2" xfId="195"/>
    <cellStyle name="常规 6_2020年部门预算编制草表(2019-10-11)" xfId="196"/>
    <cellStyle name="常规 7" xfId="197"/>
    <cellStyle name="常规 7 2" xfId="198"/>
    <cellStyle name="常规 8" xfId="199"/>
    <cellStyle name="常规 8 2" xfId="25"/>
    <cellStyle name="常规 8_2020年部门预算编制草表(2019-10-11)" xfId="99"/>
    <cellStyle name="常规 9" xfId="200"/>
    <cellStyle name="常规 9 2" xfId="69"/>
    <cellStyle name="常规 9_2020年部门预算编制草表(2019-10-11)" xfId="201"/>
    <cellStyle name="常规_港口卫生院2019年新政府预算表(机构改革后4-6)万" xfId="204"/>
    <cellStyle name="常规_港口卫生院2019年新政府预算表(机构改革后4-6)万_2020年部门预算编制草表(2019-10-11)" xfId="205"/>
    <cellStyle name="好 2" xfId="206"/>
    <cellStyle name="好 3" xfId="208"/>
    <cellStyle name="好_1、茶厂设备更新" xfId="209"/>
    <cellStyle name="好_2012年指标帐(九江县)" xfId="211"/>
    <cellStyle name="好_2020年部门预算编制草表(2019-10-11)" xfId="18"/>
    <cellStyle name="好_8、九江金蕾中草药有限公司中草药种" xfId="130"/>
    <cellStyle name="好_9、九江柴新种养专业合作社养殖龙虾、种植蔬菜黄豆" xfId="59"/>
    <cellStyle name="好_城门卫生院2019年部门预算编制草表" xfId="212"/>
    <cellStyle name="好_九江县2012年指标帐(终)" xfId="71"/>
    <cellStyle name="好_欠脚下村庄整治" xfId="213"/>
    <cellStyle name="好_社保基金预算" xfId="19"/>
    <cellStyle name="好_政府性基金预算" xfId="214"/>
    <cellStyle name="汇总 2" xfId="215"/>
    <cellStyle name="汇总 3" xfId="216"/>
    <cellStyle name="计算 2" xfId="7"/>
    <cellStyle name="计算 3" xfId="28"/>
    <cellStyle name="检查单元格 2" xfId="218"/>
    <cellStyle name="检查单元格 3" xfId="203"/>
    <cellStyle name="解释性文本 2" xfId="219"/>
    <cellStyle name="警告文本 2" xfId="220"/>
    <cellStyle name="链接单元格 2" xfId="221"/>
    <cellStyle name="普通_97-917" xfId="222"/>
    <cellStyle name="千分位[0]_laroux" xfId="33"/>
    <cellStyle name="千分位_97-917" xfId="223"/>
    <cellStyle name="千位[0]_1" xfId="207"/>
    <cellStyle name="千位_1" xfId="224"/>
    <cellStyle name="千位分隔" xfId="8" builtinId="3"/>
    <cellStyle name="千位分隔 10" xfId="15"/>
    <cellStyle name="千位分隔 2" xfId="225"/>
    <cellStyle name="千位分隔 2 2" xfId="114"/>
    <cellStyle name="千位分隔 2 3" xfId="226"/>
    <cellStyle name="千位分隔 3" xfId="126"/>
    <cellStyle name="千位分隔 3 2" xfId="14"/>
    <cellStyle name="千位分隔 3 2 2" xfId="228"/>
    <cellStyle name="千位分隔 4" xfId="128"/>
    <cellStyle name="千位分隔 5" xfId="217"/>
    <cellStyle name="千位分隔 5 2" xfId="229"/>
    <cellStyle name="千位分隔 6" xfId="202"/>
    <cellStyle name="千位分隔 7" xfId="230"/>
    <cellStyle name="千位分隔 8" xfId="231"/>
    <cellStyle name="千位分隔 9" xfId="232"/>
    <cellStyle name="强调文字颜色 1 2" xfId="233"/>
    <cellStyle name="强调文字颜色 1 3" xfId="234"/>
    <cellStyle name="强调文字颜色 2 2" xfId="142"/>
    <cellStyle name="强调文字颜色 2 3" xfId="235"/>
    <cellStyle name="强调文字颜色 3 2" xfId="236"/>
    <cellStyle name="强调文字颜色 3 3" xfId="237"/>
    <cellStyle name="强调文字颜色 4 2" xfId="170"/>
    <cellStyle name="强调文字颜色 4 3" xfId="139"/>
    <cellStyle name="强调文字颜色 5 2" xfId="238"/>
    <cellStyle name="强调文字颜色 5 3" xfId="239"/>
    <cellStyle name="强调文字颜色 6 2" xfId="240"/>
    <cellStyle name="强调文字颜色 6 3" xfId="173"/>
    <cellStyle name="适中 2" xfId="31"/>
    <cellStyle name="适中 3" xfId="61"/>
    <cellStyle name="输出 2" xfId="26"/>
    <cellStyle name="输出 3" xfId="2"/>
    <cellStyle name="输入 2" xfId="241"/>
    <cellStyle name="输入 3" xfId="37"/>
    <cellStyle name="未定义" xfId="242"/>
    <cellStyle name="未定义 2" xfId="210"/>
    <cellStyle name="未定义 3" xfId="243"/>
    <cellStyle name="样式 1" xfId="244"/>
    <cellStyle name="样式 1 2" xfId="245"/>
    <cellStyle name="样式 1 3" xfId="246"/>
    <cellStyle name="着色 1" xfId="63"/>
    <cellStyle name="着色 2" xfId="66"/>
    <cellStyle name="着色 3" xfId="247"/>
    <cellStyle name="着色 4" xfId="47"/>
    <cellStyle name="着色 5" xfId="23"/>
    <cellStyle name="着色 6" xfId="87"/>
    <cellStyle name="注释 10" xfId="50"/>
    <cellStyle name="注释 11" xfId="53"/>
    <cellStyle name="注释 2" xfId="194"/>
    <cellStyle name="注释 3" xfId="227"/>
    <cellStyle name="注释 4" xfId="248"/>
    <cellStyle name="注释 5" xfId="12"/>
    <cellStyle name="注释 6" xfId="249"/>
    <cellStyle name="注释 7" xfId="250"/>
    <cellStyle name="注释 8" xfId="251"/>
    <cellStyle name="注释 9" xfId="25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36164;&#37329;&#26126;&#32454;\2020&#24180;&#36164;&#37329;&#26126;&#32454;\&#36164;&#37329;&#27969;&#27700;\&#25253;&#34920;_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"/>
    </sheetNames>
    <sheetDataSet>
      <sheetData sheetId="0">
        <row r="4">
          <cell r="C4" t="str">
            <v>蒋沙丽</v>
          </cell>
          <cell r="D4">
            <v>0</v>
          </cell>
          <cell r="E4">
            <v>4710</v>
          </cell>
          <cell r="F4">
            <v>826</v>
          </cell>
          <cell r="G4">
            <v>3358.52</v>
          </cell>
          <cell r="H4">
            <v>0</v>
          </cell>
          <cell r="I4">
            <v>1385</v>
          </cell>
          <cell r="J4">
            <v>2185</v>
          </cell>
          <cell r="K4">
            <v>640</v>
          </cell>
          <cell r="L4">
            <v>3358.52</v>
          </cell>
          <cell r="M4">
            <v>1351.48</v>
          </cell>
          <cell r="N4">
            <v>500</v>
          </cell>
          <cell r="O4">
            <v>2025</v>
          </cell>
          <cell r="P4">
            <v>2185</v>
          </cell>
          <cell r="Q4">
            <v>0</v>
          </cell>
          <cell r="R4">
            <v>0</v>
          </cell>
          <cell r="S4">
            <v>175.16</v>
          </cell>
          <cell r="T4">
            <v>350.32</v>
          </cell>
        </row>
        <row r="5">
          <cell r="C5" t="str">
            <v>于陈兵</v>
          </cell>
          <cell r="D5">
            <v>0</v>
          </cell>
          <cell r="E5">
            <v>6876</v>
          </cell>
          <cell r="F5">
            <v>1525</v>
          </cell>
          <cell r="G5">
            <v>4565.4799999999996</v>
          </cell>
          <cell r="H5">
            <v>0</v>
          </cell>
          <cell r="I5">
            <v>2571</v>
          </cell>
          <cell r="J5">
            <v>2395</v>
          </cell>
          <cell r="K5">
            <v>1260</v>
          </cell>
          <cell r="L5">
            <v>4565.4799999999996</v>
          </cell>
          <cell r="M5">
            <v>2310.52</v>
          </cell>
          <cell r="N5">
            <v>650</v>
          </cell>
          <cell r="O5">
            <v>3831</v>
          </cell>
          <cell r="P5">
            <v>2395</v>
          </cell>
          <cell r="Q5">
            <v>0</v>
          </cell>
          <cell r="R5">
            <v>0</v>
          </cell>
          <cell r="S5">
            <v>261.83999999999997</v>
          </cell>
          <cell r="T5">
            <v>523.67999999999995</v>
          </cell>
        </row>
        <row r="6">
          <cell r="C6" t="str">
            <v>吴宜连</v>
          </cell>
          <cell r="D6">
            <v>0</v>
          </cell>
          <cell r="E6">
            <v>6491</v>
          </cell>
          <cell r="F6">
            <v>1444</v>
          </cell>
          <cell r="G6">
            <v>4311.5200000000004</v>
          </cell>
          <cell r="H6">
            <v>0</v>
          </cell>
          <cell r="I6">
            <v>2276</v>
          </cell>
          <cell r="J6">
            <v>2395</v>
          </cell>
          <cell r="K6">
            <v>1170</v>
          </cell>
          <cell r="L6">
            <v>4311.5200000000004</v>
          </cell>
          <cell r="M6">
            <v>2179.48</v>
          </cell>
          <cell r="N6">
            <v>650</v>
          </cell>
          <cell r="O6">
            <v>3446</v>
          </cell>
          <cell r="P6">
            <v>2395</v>
          </cell>
          <cell r="Q6">
            <v>0</v>
          </cell>
          <cell r="R6">
            <v>0</v>
          </cell>
          <cell r="S6">
            <v>245.16</v>
          </cell>
          <cell r="T6">
            <v>490.32</v>
          </cell>
        </row>
        <row r="7">
          <cell r="C7" t="str">
            <v>黄凯</v>
          </cell>
          <cell r="D7">
            <v>0</v>
          </cell>
          <cell r="E7">
            <v>5761</v>
          </cell>
          <cell r="F7">
            <v>796</v>
          </cell>
          <cell r="G7">
            <v>4303.32</v>
          </cell>
          <cell r="H7">
            <v>0</v>
          </cell>
          <cell r="I7">
            <v>2246</v>
          </cell>
          <cell r="J7">
            <v>2235</v>
          </cell>
          <cell r="K7">
            <v>780</v>
          </cell>
          <cell r="L7">
            <v>4303.32</v>
          </cell>
          <cell r="M7">
            <v>1457.68</v>
          </cell>
          <cell r="N7">
            <v>500</v>
          </cell>
          <cell r="O7">
            <v>3026</v>
          </cell>
          <cell r="P7">
            <v>2235</v>
          </cell>
          <cell r="Q7">
            <v>0</v>
          </cell>
          <cell r="R7">
            <v>0</v>
          </cell>
          <cell r="S7">
            <v>220.56</v>
          </cell>
          <cell r="T7">
            <v>441.12</v>
          </cell>
        </row>
        <row r="8">
          <cell r="C8" t="str">
            <v>桂贤武</v>
          </cell>
          <cell r="D8">
            <v>0</v>
          </cell>
          <cell r="E8">
            <v>4911</v>
          </cell>
          <cell r="F8">
            <v>0</v>
          </cell>
          <cell r="G8">
            <v>4359.84</v>
          </cell>
          <cell r="H8">
            <v>0</v>
          </cell>
          <cell r="I8">
            <v>1396</v>
          </cell>
          <cell r="J8">
            <v>2235</v>
          </cell>
          <cell r="K8">
            <v>780</v>
          </cell>
          <cell r="L8">
            <v>4359.84</v>
          </cell>
          <cell r="M8">
            <v>551.16</v>
          </cell>
          <cell r="N8">
            <v>500</v>
          </cell>
          <cell r="O8">
            <v>2176</v>
          </cell>
          <cell r="P8">
            <v>2235</v>
          </cell>
          <cell r="Q8">
            <v>0</v>
          </cell>
          <cell r="R8">
            <v>0</v>
          </cell>
          <cell r="S8">
            <v>183.72</v>
          </cell>
          <cell r="T8">
            <v>367.44</v>
          </cell>
        </row>
        <row r="9">
          <cell r="C9" t="str">
            <v>凌纪</v>
          </cell>
          <cell r="D9">
            <v>0</v>
          </cell>
          <cell r="E9">
            <v>4985</v>
          </cell>
          <cell r="F9">
            <v>1112</v>
          </cell>
          <cell r="G9">
            <v>3312.24</v>
          </cell>
          <cell r="H9">
            <v>0</v>
          </cell>
          <cell r="I9">
            <v>1470</v>
          </cell>
          <cell r="J9">
            <v>2235</v>
          </cell>
          <cell r="K9">
            <v>780</v>
          </cell>
          <cell r="L9">
            <v>3312.24</v>
          </cell>
          <cell r="M9">
            <v>1672.76</v>
          </cell>
          <cell r="N9">
            <v>500</v>
          </cell>
          <cell r="O9">
            <v>2250</v>
          </cell>
          <cell r="P9">
            <v>2235</v>
          </cell>
          <cell r="Q9">
            <v>0</v>
          </cell>
          <cell r="R9">
            <v>0</v>
          </cell>
          <cell r="S9">
            <v>186.92</v>
          </cell>
          <cell r="T9">
            <v>373.84</v>
          </cell>
        </row>
        <row r="10">
          <cell r="C10" t="str">
            <v>汤恒心</v>
          </cell>
          <cell r="D10">
            <v>0</v>
          </cell>
          <cell r="E10">
            <v>6467</v>
          </cell>
          <cell r="F10">
            <v>1436</v>
          </cell>
          <cell r="G10">
            <v>4298.6400000000003</v>
          </cell>
          <cell r="H10">
            <v>0</v>
          </cell>
          <cell r="I10">
            <v>2162</v>
          </cell>
          <cell r="J10">
            <v>2395</v>
          </cell>
          <cell r="K10">
            <v>1260</v>
          </cell>
          <cell r="L10">
            <v>4298.6400000000003</v>
          </cell>
          <cell r="M10">
            <v>2168.36</v>
          </cell>
          <cell r="N10">
            <v>650</v>
          </cell>
          <cell r="O10">
            <v>3422</v>
          </cell>
          <cell r="P10">
            <v>2395</v>
          </cell>
          <cell r="Q10">
            <v>0</v>
          </cell>
          <cell r="R10">
            <v>0</v>
          </cell>
          <cell r="S10">
            <v>244.12</v>
          </cell>
          <cell r="T10">
            <v>488.24</v>
          </cell>
        </row>
        <row r="11">
          <cell r="C11" t="str">
            <v>颜小菊</v>
          </cell>
          <cell r="D11">
            <v>0</v>
          </cell>
          <cell r="E11">
            <v>6044</v>
          </cell>
          <cell r="F11">
            <v>1361</v>
          </cell>
          <cell r="G11">
            <v>3991.32</v>
          </cell>
          <cell r="H11">
            <v>0</v>
          </cell>
          <cell r="I11">
            <v>2219</v>
          </cell>
          <cell r="J11">
            <v>2265</v>
          </cell>
          <cell r="K11">
            <v>1010</v>
          </cell>
          <cell r="L11">
            <v>3991.32</v>
          </cell>
          <cell r="M11">
            <v>2052.6799999999998</v>
          </cell>
          <cell r="N11">
            <v>550</v>
          </cell>
          <cell r="O11">
            <v>3229</v>
          </cell>
          <cell r="P11">
            <v>2265</v>
          </cell>
          <cell r="Q11">
            <v>0</v>
          </cell>
          <cell r="R11">
            <v>0</v>
          </cell>
          <cell r="S11">
            <v>230.56</v>
          </cell>
          <cell r="T11">
            <v>461.12</v>
          </cell>
        </row>
        <row r="12">
          <cell r="C12" t="str">
            <v>黄茂文</v>
          </cell>
          <cell r="D12">
            <v>0</v>
          </cell>
          <cell r="E12">
            <v>6215</v>
          </cell>
          <cell r="F12">
            <v>1382</v>
          </cell>
          <cell r="G12">
            <v>4119.12</v>
          </cell>
          <cell r="H12">
            <v>0</v>
          </cell>
          <cell r="I12">
            <v>2390</v>
          </cell>
          <cell r="J12">
            <v>2265</v>
          </cell>
          <cell r="K12">
            <v>1010</v>
          </cell>
          <cell r="L12">
            <v>4119.12</v>
          </cell>
          <cell r="M12">
            <v>2095.88</v>
          </cell>
          <cell r="N12">
            <v>550</v>
          </cell>
          <cell r="O12">
            <v>3400</v>
          </cell>
          <cell r="P12">
            <v>2265</v>
          </cell>
          <cell r="Q12">
            <v>0</v>
          </cell>
          <cell r="R12">
            <v>0</v>
          </cell>
          <cell r="S12">
            <v>237.96</v>
          </cell>
          <cell r="T12">
            <v>475.92</v>
          </cell>
        </row>
        <row r="13">
          <cell r="C13" t="str">
            <v>刘晓佩</v>
          </cell>
          <cell r="D13">
            <v>0</v>
          </cell>
          <cell r="E13">
            <v>5480</v>
          </cell>
          <cell r="F13">
            <v>1212</v>
          </cell>
          <cell r="G13">
            <v>3649.64</v>
          </cell>
          <cell r="H13">
            <v>0</v>
          </cell>
          <cell r="I13">
            <v>1655</v>
          </cell>
          <cell r="J13">
            <v>2265</v>
          </cell>
          <cell r="K13">
            <v>1010</v>
          </cell>
          <cell r="L13">
            <v>3649.64</v>
          </cell>
          <cell r="M13">
            <v>1830.36</v>
          </cell>
          <cell r="N13">
            <v>550</v>
          </cell>
          <cell r="O13">
            <v>2665</v>
          </cell>
          <cell r="P13">
            <v>2265</v>
          </cell>
          <cell r="Q13">
            <v>0</v>
          </cell>
          <cell r="R13">
            <v>0</v>
          </cell>
          <cell r="S13">
            <v>206.12</v>
          </cell>
          <cell r="T13">
            <v>412.24</v>
          </cell>
        </row>
        <row r="14">
          <cell r="C14" t="str">
            <v>吕桦</v>
          </cell>
          <cell r="D14">
            <v>0</v>
          </cell>
          <cell r="E14">
            <v>5564</v>
          </cell>
          <cell r="F14">
            <v>1224</v>
          </cell>
          <cell r="G14">
            <v>3710.72</v>
          </cell>
          <cell r="H14">
            <v>0</v>
          </cell>
          <cell r="I14">
            <v>1739</v>
          </cell>
          <cell r="J14">
            <v>2265</v>
          </cell>
          <cell r="K14">
            <v>1010</v>
          </cell>
          <cell r="L14">
            <v>3710.72</v>
          </cell>
          <cell r="M14">
            <v>1853.28</v>
          </cell>
          <cell r="N14">
            <v>550</v>
          </cell>
          <cell r="O14">
            <v>2749</v>
          </cell>
          <cell r="P14">
            <v>2265</v>
          </cell>
          <cell r="Q14">
            <v>0</v>
          </cell>
          <cell r="R14">
            <v>0</v>
          </cell>
          <cell r="S14">
            <v>209.76</v>
          </cell>
          <cell r="T14">
            <v>419.52</v>
          </cell>
        </row>
        <row r="15">
          <cell r="C15" t="str">
            <v>黄靓</v>
          </cell>
          <cell r="D15">
            <v>0</v>
          </cell>
          <cell r="E15">
            <v>4960</v>
          </cell>
          <cell r="F15">
            <v>1083</v>
          </cell>
          <cell r="G15">
            <v>3319.48</v>
          </cell>
          <cell r="H15">
            <v>0</v>
          </cell>
          <cell r="I15">
            <v>1445</v>
          </cell>
          <cell r="J15">
            <v>2235</v>
          </cell>
          <cell r="K15">
            <v>780</v>
          </cell>
          <cell r="L15">
            <v>3319.48</v>
          </cell>
          <cell r="M15">
            <v>1640.52</v>
          </cell>
          <cell r="N15">
            <v>500</v>
          </cell>
          <cell r="O15">
            <v>2225</v>
          </cell>
          <cell r="P15">
            <v>2235</v>
          </cell>
          <cell r="Q15">
            <v>0</v>
          </cell>
          <cell r="R15">
            <v>0</v>
          </cell>
          <cell r="S15">
            <v>185.84</v>
          </cell>
          <cell r="T15">
            <v>371.68</v>
          </cell>
        </row>
        <row r="16">
          <cell r="C16" t="str">
            <v>倪慧</v>
          </cell>
          <cell r="D16">
            <v>0</v>
          </cell>
          <cell r="E16">
            <v>4960</v>
          </cell>
          <cell r="F16">
            <v>1083</v>
          </cell>
          <cell r="G16">
            <v>3319.48</v>
          </cell>
          <cell r="H16">
            <v>0</v>
          </cell>
          <cell r="I16">
            <v>1445</v>
          </cell>
          <cell r="J16">
            <v>2235</v>
          </cell>
          <cell r="K16">
            <v>780</v>
          </cell>
          <cell r="L16">
            <v>3319.48</v>
          </cell>
          <cell r="M16">
            <v>1640.52</v>
          </cell>
          <cell r="N16">
            <v>500</v>
          </cell>
          <cell r="O16">
            <v>2225</v>
          </cell>
          <cell r="P16">
            <v>2235</v>
          </cell>
          <cell r="Q16">
            <v>0</v>
          </cell>
          <cell r="R16">
            <v>0</v>
          </cell>
          <cell r="S16">
            <v>185.84</v>
          </cell>
          <cell r="T16">
            <v>371.68</v>
          </cell>
        </row>
        <row r="17">
          <cell r="C17" t="str">
            <v>洪桂生</v>
          </cell>
          <cell r="D17">
            <v>0</v>
          </cell>
          <cell r="E17">
            <v>981</v>
          </cell>
          <cell r="F17">
            <v>0</v>
          </cell>
          <cell r="G17">
            <v>981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981</v>
          </cell>
          <cell r="M17">
            <v>0</v>
          </cell>
          <cell r="N17">
            <v>0</v>
          </cell>
          <cell r="O17">
            <v>981</v>
          </cell>
          <cell r="P17">
            <v>0</v>
          </cell>
          <cell r="Q17">
            <v>981</v>
          </cell>
          <cell r="R17">
            <v>0</v>
          </cell>
          <cell r="S17">
            <v>0</v>
          </cell>
          <cell r="T17">
            <v>0</v>
          </cell>
        </row>
        <row r="18">
          <cell r="C18" t="str">
            <v>吴恒</v>
          </cell>
          <cell r="D18">
            <v>0</v>
          </cell>
          <cell r="E18">
            <v>4273</v>
          </cell>
          <cell r="F18">
            <v>1043</v>
          </cell>
          <cell r="G18">
            <v>2696.96</v>
          </cell>
          <cell r="H18">
            <v>1510</v>
          </cell>
          <cell r="I18">
            <v>0</v>
          </cell>
          <cell r="J18">
            <v>2250</v>
          </cell>
          <cell r="K18">
            <v>0</v>
          </cell>
          <cell r="L18">
            <v>2696.96</v>
          </cell>
          <cell r="M18">
            <v>1576.04</v>
          </cell>
          <cell r="N18">
            <v>0</v>
          </cell>
          <cell r="O18">
            <v>2023</v>
          </cell>
          <cell r="P18">
            <v>2250</v>
          </cell>
          <cell r="Q18">
            <v>0</v>
          </cell>
          <cell r="R18">
            <v>513</v>
          </cell>
          <cell r="S18">
            <v>177.68</v>
          </cell>
          <cell r="T18">
            <v>355.36</v>
          </cell>
        </row>
        <row r="19">
          <cell r="C19" t="str">
            <v>余英</v>
          </cell>
          <cell r="D19">
            <v>0</v>
          </cell>
          <cell r="E19">
            <v>5016</v>
          </cell>
          <cell r="F19">
            <v>1187</v>
          </cell>
          <cell r="G19">
            <v>3199.36</v>
          </cell>
          <cell r="H19">
            <v>1780</v>
          </cell>
          <cell r="I19">
            <v>0</v>
          </cell>
          <cell r="J19">
            <v>2250</v>
          </cell>
          <cell r="K19">
            <v>0</v>
          </cell>
          <cell r="L19">
            <v>3199.36</v>
          </cell>
          <cell r="M19">
            <v>1816.64</v>
          </cell>
          <cell r="N19">
            <v>0</v>
          </cell>
          <cell r="O19">
            <v>2766</v>
          </cell>
          <cell r="P19">
            <v>2250</v>
          </cell>
          <cell r="Q19">
            <v>0</v>
          </cell>
          <cell r="R19">
            <v>986</v>
          </cell>
          <cell r="S19">
            <v>209.88</v>
          </cell>
          <cell r="T19">
            <v>419.76</v>
          </cell>
        </row>
        <row r="20">
          <cell r="C20" t="str">
            <v>洪文</v>
          </cell>
          <cell r="D20">
            <v>0</v>
          </cell>
          <cell r="E20">
            <v>5110</v>
          </cell>
          <cell r="F20">
            <v>1251</v>
          </cell>
          <cell r="G20">
            <v>3217.12</v>
          </cell>
          <cell r="H20">
            <v>1690</v>
          </cell>
          <cell r="I20">
            <v>0</v>
          </cell>
          <cell r="J20">
            <v>2250</v>
          </cell>
          <cell r="K20">
            <v>0</v>
          </cell>
          <cell r="L20">
            <v>3217.12</v>
          </cell>
          <cell r="M20">
            <v>1892.88</v>
          </cell>
          <cell r="N20">
            <v>0</v>
          </cell>
          <cell r="O20">
            <v>2860</v>
          </cell>
          <cell r="P20">
            <v>2250</v>
          </cell>
          <cell r="Q20">
            <v>0</v>
          </cell>
          <cell r="R20">
            <v>1170</v>
          </cell>
          <cell r="S20">
            <v>213.96</v>
          </cell>
          <cell r="T20">
            <v>427.92</v>
          </cell>
        </row>
        <row r="21">
          <cell r="C21" t="str">
            <v>干丛法</v>
          </cell>
          <cell r="D21">
            <v>0</v>
          </cell>
          <cell r="E21">
            <v>5468</v>
          </cell>
          <cell r="F21">
            <v>1294</v>
          </cell>
          <cell r="G21">
            <v>3485.56</v>
          </cell>
          <cell r="H21">
            <v>1780</v>
          </cell>
          <cell r="I21">
            <v>0</v>
          </cell>
          <cell r="J21">
            <v>2250</v>
          </cell>
          <cell r="K21">
            <v>0</v>
          </cell>
          <cell r="L21">
            <v>3485.56</v>
          </cell>
          <cell r="M21">
            <v>1982.44</v>
          </cell>
          <cell r="N21">
            <v>0</v>
          </cell>
          <cell r="O21">
            <v>3218</v>
          </cell>
          <cell r="P21">
            <v>2250</v>
          </cell>
          <cell r="Q21">
            <v>0</v>
          </cell>
          <cell r="R21">
            <v>1438</v>
          </cell>
          <cell r="S21">
            <v>229.48</v>
          </cell>
          <cell r="T21">
            <v>458.96</v>
          </cell>
        </row>
        <row r="22">
          <cell r="C22" t="str">
            <v>李毅</v>
          </cell>
          <cell r="D22">
            <v>0</v>
          </cell>
          <cell r="E22">
            <v>5144</v>
          </cell>
          <cell r="F22">
            <v>736</v>
          </cell>
          <cell r="G22">
            <v>3761.68</v>
          </cell>
          <cell r="H22">
            <v>1620</v>
          </cell>
          <cell r="I22">
            <v>0</v>
          </cell>
          <cell r="J22">
            <v>2250</v>
          </cell>
          <cell r="K22">
            <v>0</v>
          </cell>
          <cell r="L22">
            <v>3761.68</v>
          </cell>
          <cell r="M22">
            <v>1382.32</v>
          </cell>
          <cell r="N22">
            <v>0</v>
          </cell>
          <cell r="O22">
            <v>2894</v>
          </cell>
          <cell r="P22">
            <v>2250</v>
          </cell>
          <cell r="Q22">
            <v>0</v>
          </cell>
          <cell r="R22">
            <v>1274</v>
          </cell>
          <cell r="S22">
            <v>215.44</v>
          </cell>
          <cell r="T22">
            <v>430.88</v>
          </cell>
        </row>
        <row r="23">
          <cell r="C23" t="str">
            <v>李钢</v>
          </cell>
          <cell r="D23">
            <v>0</v>
          </cell>
          <cell r="E23">
            <v>5046</v>
          </cell>
          <cell r="F23">
            <v>1237</v>
          </cell>
          <cell r="G23">
            <v>3175.52</v>
          </cell>
          <cell r="H23">
            <v>1690</v>
          </cell>
          <cell r="I23">
            <v>0</v>
          </cell>
          <cell r="J23">
            <v>2250</v>
          </cell>
          <cell r="K23">
            <v>0</v>
          </cell>
          <cell r="L23">
            <v>3175.52</v>
          </cell>
          <cell r="M23">
            <v>1870.48</v>
          </cell>
          <cell r="N23">
            <v>0</v>
          </cell>
          <cell r="O23">
            <v>2796</v>
          </cell>
          <cell r="P23">
            <v>2250</v>
          </cell>
          <cell r="Q23">
            <v>0</v>
          </cell>
          <cell r="R23">
            <v>1106</v>
          </cell>
          <cell r="S23">
            <v>211.16</v>
          </cell>
          <cell r="T23">
            <v>422.32</v>
          </cell>
        </row>
        <row r="24">
          <cell r="C24" t="str">
            <v>余道权</v>
          </cell>
          <cell r="D24">
            <v>0</v>
          </cell>
          <cell r="E24">
            <v>5290</v>
          </cell>
          <cell r="F24">
            <v>1289</v>
          </cell>
          <cell r="G24">
            <v>3335.72</v>
          </cell>
          <cell r="H24">
            <v>1840</v>
          </cell>
          <cell r="I24">
            <v>0</v>
          </cell>
          <cell r="J24">
            <v>2250</v>
          </cell>
          <cell r="K24">
            <v>0</v>
          </cell>
          <cell r="L24">
            <v>3335.72</v>
          </cell>
          <cell r="M24">
            <v>1954.28</v>
          </cell>
          <cell r="N24">
            <v>0</v>
          </cell>
          <cell r="O24">
            <v>3040</v>
          </cell>
          <cell r="P24">
            <v>2250</v>
          </cell>
          <cell r="Q24">
            <v>0</v>
          </cell>
          <cell r="R24">
            <v>1200</v>
          </cell>
          <cell r="S24">
            <v>221.76</v>
          </cell>
          <cell r="T24">
            <v>443.52</v>
          </cell>
        </row>
        <row r="25">
          <cell r="C25" t="str">
            <v>蔡火林</v>
          </cell>
          <cell r="D25">
            <v>0</v>
          </cell>
          <cell r="E25">
            <v>4670</v>
          </cell>
          <cell r="F25">
            <v>1144</v>
          </cell>
          <cell r="G25">
            <v>2941.36</v>
          </cell>
          <cell r="H25">
            <v>1620</v>
          </cell>
          <cell r="I25">
            <v>0</v>
          </cell>
          <cell r="J25">
            <v>2250</v>
          </cell>
          <cell r="K25">
            <v>0</v>
          </cell>
          <cell r="L25">
            <v>2941.36</v>
          </cell>
          <cell r="M25">
            <v>1728.64</v>
          </cell>
          <cell r="N25">
            <v>0</v>
          </cell>
          <cell r="O25">
            <v>2420</v>
          </cell>
          <cell r="P25">
            <v>2250</v>
          </cell>
          <cell r="Q25">
            <v>0</v>
          </cell>
          <cell r="R25">
            <v>800</v>
          </cell>
          <cell r="S25">
            <v>194.88</v>
          </cell>
          <cell r="T25">
            <v>389.76</v>
          </cell>
        </row>
        <row r="26">
          <cell r="C26" t="str">
            <v>周玲</v>
          </cell>
          <cell r="D26">
            <v>0</v>
          </cell>
          <cell r="E26">
            <v>5506</v>
          </cell>
          <cell r="F26">
            <v>1348</v>
          </cell>
          <cell r="G26">
            <v>3464.64</v>
          </cell>
          <cell r="H26">
            <v>1690</v>
          </cell>
          <cell r="I26">
            <v>0</v>
          </cell>
          <cell r="J26">
            <v>2250</v>
          </cell>
          <cell r="K26">
            <v>0</v>
          </cell>
          <cell r="L26">
            <v>3464.64</v>
          </cell>
          <cell r="M26">
            <v>2041.36</v>
          </cell>
          <cell r="N26">
            <v>0</v>
          </cell>
          <cell r="O26">
            <v>3256</v>
          </cell>
          <cell r="P26">
            <v>2250</v>
          </cell>
          <cell r="Q26">
            <v>0</v>
          </cell>
          <cell r="R26">
            <v>1566</v>
          </cell>
          <cell r="S26">
            <v>231.12</v>
          </cell>
          <cell r="T26">
            <v>462.24</v>
          </cell>
        </row>
        <row r="27">
          <cell r="C27" t="str">
            <v>欧阳先军</v>
          </cell>
          <cell r="D27">
            <v>0</v>
          </cell>
          <cell r="E27">
            <v>5996</v>
          </cell>
          <cell r="F27">
            <v>1466</v>
          </cell>
          <cell r="G27">
            <v>3772.92</v>
          </cell>
          <cell r="H27">
            <v>1900</v>
          </cell>
          <cell r="I27">
            <v>0</v>
          </cell>
          <cell r="J27">
            <v>2250</v>
          </cell>
          <cell r="K27">
            <v>0</v>
          </cell>
          <cell r="L27">
            <v>3772.92</v>
          </cell>
          <cell r="M27">
            <v>2223.08</v>
          </cell>
          <cell r="N27">
            <v>0</v>
          </cell>
          <cell r="O27">
            <v>3746</v>
          </cell>
          <cell r="P27">
            <v>2250</v>
          </cell>
          <cell r="Q27">
            <v>0</v>
          </cell>
          <cell r="R27">
            <v>1846</v>
          </cell>
          <cell r="S27">
            <v>252.36</v>
          </cell>
          <cell r="T27">
            <v>504.72</v>
          </cell>
        </row>
        <row r="28">
          <cell r="C28" t="str">
            <v>陈文翔</v>
          </cell>
          <cell r="D28">
            <v>0</v>
          </cell>
          <cell r="E28">
            <v>5304</v>
          </cell>
          <cell r="F28">
            <v>1258</v>
          </cell>
          <cell r="G28">
            <v>3378.92</v>
          </cell>
          <cell r="H28">
            <v>1780</v>
          </cell>
          <cell r="I28">
            <v>0</v>
          </cell>
          <cell r="J28">
            <v>2250</v>
          </cell>
          <cell r="K28">
            <v>0</v>
          </cell>
          <cell r="L28">
            <v>3378.92</v>
          </cell>
          <cell r="M28">
            <v>1925.08</v>
          </cell>
          <cell r="N28">
            <v>0</v>
          </cell>
          <cell r="O28">
            <v>3054</v>
          </cell>
          <cell r="P28">
            <v>2250</v>
          </cell>
          <cell r="Q28">
            <v>0</v>
          </cell>
          <cell r="R28">
            <v>1274</v>
          </cell>
          <cell r="S28">
            <v>222.36</v>
          </cell>
          <cell r="T28">
            <v>444.72</v>
          </cell>
        </row>
        <row r="29">
          <cell r="C29" t="str">
            <v>刘慧</v>
          </cell>
          <cell r="D29">
            <v>220</v>
          </cell>
          <cell r="E29">
            <v>5279</v>
          </cell>
          <cell r="F29">
            <v>1193</v>
          </cell>
          <cell r="G29">
            <v>3515.64</v>
          </cell>
          <cell r="H29">
            <v>0</v>
          </cell>
          <cell r="I29">
            <v>1544</v>
          </cell>
          <cell r="J29">
            <v>2235</v>
          </cell>
          <cell r="K29">
            <v>780</v>
          </cell>
          <cell r="L29">
            <v>3515.64</v>
          </cell>
          <cell r="M29">
            <v>1763.36</v>
          </cell>
          <cell r="N29">
            <v>500</v>
          </cell>
          <cell r="O29">
            <v>2544</v>
          </cell>
          <cell r="P29">
            <v>2235</v>
          </cell>
          <cell r="Q29">
            <v>0</v>
          </cell>
          <cell r="R29">
            <v>0</v>
          </cell>
          <cell r="S29">
            <v>190.12</v>
          </cell>
          <cell r="T29">
            <v>380.24</v>
          </cell>
        </row>
        <row r="30">
          <cell r="C30" t="str">
            <v>钟志华</v>
          </cell>
          <cell r="D30">
            <v>0</v>
          </cell>
          <cell r="E30">
            <v>5817</v>
          </cell>
          <cell r="F30">
            <v>1526</v>
          </cell>
          <cell r="G30">
            <v>3558.64</v>
          </cell>
          <cell r="H30">
            <v>0</v>
          </cell>
          <cell r="I30">
            <v>2162</v>
          </cell>
          <cell r="J30">
            <v>2395</v>
          </cell>
          <cell r="K30">
            <v>1260</v>
          </cell>
          <cell r="L30">
            <v>3558.64</v>
          </cell>
          <cell r="M30">
            <v>2258.36</v>
          </cell>
          <cell r="N30">
            <v>0</v>
          </cell>
          <cell r="O30">
            <v>3422</v>
          </cell>
          <cell r="P30">
            <v>2395</v>
          </cell>
          <cell r="Q30">
            <v>0</v>
          </cell>
          <cell r="R30">
            <v>0</v>
          </cell>
          <cell r="S30">
            <v>244.12</v>
          </cell>
          <cell r="T30">
            <v>488.24</v>
          </cell>
        </row>
        <row r="31">
          <cell r="C31" t="str">
            <v>马亮</v>
          </cell>
          <cell r="D31">
            <v>220</v>
          </cell>
          <cell r="E31">
            <v>5784</v>
          </cell>
          <cell r="F31">
            <v>1367</v>
          </cell>
          <cell r="G31">
            <v>3787.72</v>
          </cell>
          <cell r="H31">
            <v>0</v>
          </cell>
          <cell r="I31">
            <v>1739</v>
          </cell>
          <cell r="J31">
            <v>2265</v>
          </cell>
          <cell r="K31">
            <v>1010</v>
          </cell>
          <cell r="L31">
            <v>3787.72</v>
          </cell>
          <cell r="M31">
            <v>1996.28</v>
          </cell>
          <cell r="N31">
            <v>550</v>
          </cell>
          <cell r="O31">
            <v>2969</v>
          </cell>
          <cell r="P31">
            <v>2265</v>
          </cell>
          <cell r="Q31">
            <v>0</v>
          </cell>
          <cell r="R31">
            <v>0</v>
          </cell>
          <cell r="S31">
            <v>209.76</v>
          </cell>
          <cell r="T31">
            <v>419.52</v>
          </cell>
        </row>
        <row r="32">
          <cell r="C32" t="str">
            <v>汪舒靓</v>
          </cell>
          <cell r="D32">
            <v>220</v>
          </cell>
          <cell r="E32">
            <v>5115</v>
          </cell>
          <cell r="F32">
            <v>979</v>
          </cell>
          <cell r="G32">
            <v>3587</v>
          </cell>
          <cell r="H32">
            <v>0</v>
          </cell>
          <cell r="I32">
            <v>1380</v>
          </cell>
          <cell r="J32">
            <v>2235</v>
          </cell>
          <cell r="K32">
            <v>780</v>
          </cell>
          <cell r="L32">
            <v>3587</v>
          </cell>
          <cell r="M32">
            <v>1528</v>
          </cell>
          <cell r="N32">
            <v>500</v>
          </cell>
          <cell r="O32">
            <v>2380</v>
          </cell>
          <cell r="P32">
            <v>2235</v>
          </cell>
          <cell r="Q32">
            <v>0</v>
          </cell>
          <cell r="R32">
            <v>0</v>
          </cell>
          <cell r="S32">
            <v>183</v>
          </cell>
          <cell r="T32">
            <v>366</v>
          </cell>
        </row>
        <row r="33">
          <cell r="C33" t="str">
            <v>赵艳秋</v>
          </cell>
          <cell r="D33">
            <v>0</v>
          </cell>
          <cell r="E33">
            <v>4895</v>
          </cell>
          <cell r="F33">
            <v>979</v>
          </cell>
          <cell r="G33">
            <v>3367</v>
          </cell>
          <cell r="H33">
            <v>0</v>
          </cell>
          <cell r="I33">
            <v>1380</v>
          </cell>
          <cell r="J33">
            <v>2235</v>
          </cell>
          <cell r="K33">
            <v>780</v>
          </cell>
          <cell r="L33">
            <v>3367</v>
          </cell>
          <cell r="M33">
            <v>1528</v>
          </cell>
          <cell r="N33">
            <v>500</v>
          </cell>
          <cell r="O33">
            <v>2160</v>
          </cell>
          <cell r="P33">
            <v>2235</v>
          </cell>
          <cell r="Q33">
            <v>0</v>
          </cell>
          <cell r="R33">
            <v>0</v>
          </cell>
          <cell r="S33">
            <v>183</v>
          </cell>
          <cell r="T33">
            <v>366</v>
          </cell>
        </row>
        <row r="34">
          <cell r="C34" t="str">
            <v>王兴云</v>
          </cell>
          <cell r="D34">
            <v>0</v>
          </cell>
          <cell r="E34">
            <v>4370</v>
          </cell>
          <cell r="F34">
            <v>987</v>
          </cell>
          <cell r="G34">
            <v>2837.36</v>
          </cell>
          <cell r="H34">
            <v>1500</v>
          </cell>
          <cell r="I34">
            <v>0</v>
          </cell>
          <cell r="J34">
            <v>2250</v>
          </cell>
          <cell r="K34">
            <v>0</v>
          </cell>
          <cell r="L34">
            <v>2837.36</v>
          </cell>
          <cell r="M34">
            <v>1532.64</v>
          </cell>
          <cell r="N34">
            <v>0</v>
          </cell>
          <cell r="O34">
            <v>2120</v>
          </cell>
          <cell r="P34">
            <v>2250</v>
          </cell>
          <cell r="Q34">
            <v>0</v>
          </cell>
          <cell r="R34">
            <v>620</v>
          </cell>
          <cell r="S34">
            <v>181.88</v>
          </cell>
          <cell r="T34">
            <v>363.76</v>
          </cell>
        </row>
        <row r="35">
          <cell r="C35" t="str">
            <v>潘建</v>
          </cell>
          <cell r="D35">
            <v>0</v>
          </cell>
          <cell r="E35">
            <v>5789</v>
          </cell>
          <cell r="F35">
            <v>1316</v>
          </cell>
          <cell r="G35">
            <v>3814.56</v>
          </cell>
          <cell r="H35">
            <v>0</v>
          </cell>
          <cell r="I35">
            <v>1964</v>
          </cell>
          <cell r="J35">
            <v>2265</v>
          </cell>
          <cell r="K35">
            <v>1010</v>
          </cell>
          <cell r="L35">
            <v>3814.56</v>
          </cell>
          <cell r="M35">
            <v>1974.44</v>
          </cell>
          <cell r="N35">
            <v>550</v>
          </cell>
          <cell r="O35">
            <v>2974</v>
          </cell>
          <cell r="P35">
            <v>2265</v>
          </cell>
          <cell r="Q35">
            <v>0</v>
          </cell>
          <cell r="R35">
            <v>0</v>
          </cell>
          <cell r="S35">
            <v>219.48</v>
          </cell>
          <cell r="T35">
            <v>438.96</v>
          </cell>
        </row>
        <row r="36">
          <cell r="C36" t="str">
            <v>胡祥</v>
          </cell>
          <cell r="D36">
            <v>0</v>
          </cell>
          <cell r="E36">
            <v>4395</v>
          </cell>
          <cell r="F36">
            <v>467</v>
          </cell>
          <cell r="G36">
            <v>3442.72</v>
          </cell>
          <cell r="H36">
            <v>0</v>
          </cell>
          <cell r="I36">
            <v>0</v>
          </cell>
          <cell r="J36">
            <v>2115</v>
          </cell>
          <cell r="K36">
            <v>1780</v>
          </cell>
          <cell r="L36">
            <v>3442.72</v>
          </cell>
          <cell r="M36">
            <v>952.28</v>
          </cell>
          <cell r="N36">
            <v>500</v>
          </cell>
          <cell r="O36">
            <v>1780</v>
          </cell>
          <cell r="P36">
            <v>2115</v>
          </cell>
          <cell r="Q36">
            <v>0</v>
          </cell>
          <cell r="R36">
            <v>0</v>
          </cell>
          <cell r="S36">
            <v>161.76</v>
          </cell>
          <cell r="T36">
            <v>323.52</v>
          </cell>
        </row>
        <row r="37">
          <cell r="C37" t="str">
            <v>沈琪</v>
          </cell>
          <cell r="D37">
            <v>0</v>
          </cell>
          <cell r="E37">
            <v>4342</v>
          </cell>
          <cell r="F37">
            <v>501</v>
          </cell>
          <cell r="G37">
            <v>3298.96</v>
          </cell>
          <cell r="H37">
            <v>1620</v>
          </cell>
          <cell r="I37">
            <v>0</v>
          </cell>
          <cell r="J37">
            <v>2250</v>
          </cell>
          <cell r="K37">
            <v>0</v>
          </cell>
          <cell r="L37">
            <v>3298.96</v>
          </cell>
          <cell r="M37">
            <v>1043.04</v>
          </cell>
          <cell r="N37">
            <v>0</v>
          </cell>
          <cell r="O37">
            <v>2092</v>
          </cell>
          <cell r="P37">
            <v>2250</v>
          </cell>
          <cell r="Q37">
            <v>0</v>
          </cell>
          <cell r="R37">
            <v>472</v>
          </cell>
          <cell r="S37">
            <v>180.68</v>
          </cell>
          <cell r="T37">
            <v>361.36</v>
          </cell>
        </row>
        <row r="38">
          <cell r="C38" t="str">
            <v>王中军</v>
          </cell>
          <cell r="D38">
            <v>0</v>
          </cell>
          <cell r="E38">
            <v>6415</v>
          </cell>
          <cell r="F38">
            <v>1080</v>
          </cell>
          <cell r="G38">
            <v>4523.4399999999996</v>
          </cell>
          <cell r="H38">
            <v>1780</v>
          </cell>
          <cell r="I38">
            <v>0</v>
          </cell>
          <cell r="J38">
            <v>2250</v>
          </cell>
          <cell r="K38">
            <v>0</v>
          </cell>
          <cell r="L38">
            <v>4523.4399999999996</v>
          </cell>
          <cell r="M38">
            <v>1891.56</v>
          </cell>
          <cell r="N38">
            <v>0</v>
          </cell>
          <cell r="O38">
            <v>4165</v>
          </cell>
          <cell r="P38">
            <v>2250</v>
          </cell>
          <cell r="Q38">
            <v>0</v>
          </cell>
          <cell r="R38">
            <v>2385</v>
          </cell>
          <cell r="S38">
            <v>270.52</v>
          </cell>
          <cell r="T38">
            <v>541.04</v>
          </cell>
        </row>
        <row r="39">
          <cell r="C39" t="str">
            <v>余良</v>
          </cell>
          <cell r="D39">
            <v>0</v>
          </cell>
          <cell r="E39">
            <v>4516</v>
          </cell>
          <cell r="F39">
            <v>1107</v>
          </cell>
          <cell r="G39">
            <v>2844.4</v>
          </cell>
          <cell r="H39">
            <v>1620</v>
          </cell>
          <cell r="I39">
            <v>0</v>
          </cell>
          <cell r="J39">
            <v>2250</v>
          </cell>
          <cell r="K39">
            <v>0</v>
          </cell>
          <cell r="L39">
            <v>2844.4</v>
          </cell>
          <cell r="M39">
            <v>1671.6</v>
          </cell>
          <cell r="N39">
            <v>0</v>
          </cell>
          <cell r="O39">
            <v>2266</v>
          </cell>
          <cell r="P39">
            <v>2250</v>
          </cell>
          <cell r="Q39">
            <v>0</v>
          </cell>
          <cell r="R39">
            <v>646</v>
          </cell>
          <cell r="S39">
            <v>188.2</v>
          </cell>
          <cell r="T39">
            <v>376.4</v>
          </cell>
        </row>
        <row r="40">
          <cell r="C40" t="str">
            <v>饶开冬</v>
          </cell>
          <cell r="D40">
            <v>0</v>
          </cell>
          <cell r="E40">
            <v>4332</v>
          </cell>
          <cell r="F40">
            <v>978</v>
          </cell>
          <cell r="G40">
            <v>2813.28</v>
          </cell>
          <cell r="H40">
            <v>1500</v>
          </cell>
          <cell r="I40">
            <v>0</v>
          </cell>
          <cell r="J40">
            <v>2250</v>
          </cell>
          <cell r="K40">
            <v>0</v>
          </cell>
          <cell r="L40">
            <v>2813.28</v>
          </cell>
          <cell r="M40">
            <v>1518.72</v>
          </cell>
          <cell r="N40">
            <v>0</v>
          </cell>
          <cell r="O40">
            <v>2082</v>
          </cell>
          <cell r="P40">
            <v>2250</v>
          </cell>
          <cell r="Q40">
            <v>0</v>
          </cell>
          <cell r="R40">
            <v>582</v>
          </cell>
          <cell r="S40">
            <v>180.24</v>
          </cell>
          <cell r="T40">
            <v>360.48</v>
          </cell>
        </row>
        <row r="41">
          <cell r="D41">
            <v>660</v>
          </cell>
          <cell r="E41">
            <v>192277</v>
          </cell>
          <cell r="F41">
            <v>40217</v>
          </cell>
          <cell r="G41">
            <v>129420.8</v>
          </cell>
          <cell r="H41">
            <v>26920</v>
          </cell>
          <cell r="I41">
            <v>34568</v>
          </cell>
          <cell r="J41">
            <v>81350</v>
          </cell>
          <cell r="K41">
            <v>19670</v>
          </cell>
          <cell r="L41">
            <v>129420.8</v>
          </cell>
          <cell r="M41">
            <v>62856.2</v>
          </cell>
          <cell r="N41">
            <v>10250</v>
          </cell>
          <cell r="O41">
            <v>100677</v>
          </cell>
          <cell r="P41">
            <v>81350</v>
          </cell>
          <cell r="Q41">
            <v>981</v>
          </cell>
          <cell r="R41">
            <v>17878</v>
          </cell>
          <cell r="S41">
            <v>7546.4</v>
          </cell>
          <cell r="T41">
            <v>15092.8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4"/>
  <sheetViews>
    <sheetView workbookViewId="0">
      <selection activeCell="H5" sqref="H5"/>
    </sheetView>
  </sheetViews>
  <sheetFormatPr defaultColWidth="9" defaultRowHeight="15.6"/>
  <cols>
    <col min="1" max="1" width="27.59765625" customWidth="1"/>
    <col min="2" max="2" width="22.69921875" customWidth="1"/>
    <col min="3" max="3" width="14.59765625" customWidth="1"/>
    <col min="4" max="4" width="7.19921875" customWidth="1"/>
    <col min="5" max="5" width="6.69921875" customWidth="1"/>
  </cols>
  <sheetData>
    <row r="1" spans="1:9" ht="43.5" customHeight="1"/>
    <row r="2" spans="1:9" ht="24" customHeight="1">
      <c r="F2" s="302"/>
      <c r="G2" s="302"/>
      <c r="H2" s="302"/>
      <c r="I2" s="302"/>
    </row>
    <row r="3" spans="1:9" ht="52.5" customHeight="1">
      <c r="A3" s="303" t="s">
        <v>0</v>
      </c>
      <c r="B3" s="303"/>
      <c r="C3" s="303"/>
      <c r="D3" s="303"/>
      <c r="E3" s="303"/>
      <c r="F3" s="303"/>
      <c r="G3" s="303"/>
      <c r="H3" s="303"/>
      <c r="I3" s="303"/>
    </row>
    <row r="4" spans="1:9" ht="99" customHeight="1">
      <c r="A4" s="289"/>
      <c r="B4" s="289"/>
      <c r="C4" s="289"/>
      <c r="D4" s="289"/>
      <c r="E4" s="289"/>
    </row>
    <row r="5" spans="1:9" ht="48.75" customHeight="1">
      <c r="A5" s="290" t="s">
        <v>1</v>
      </c>
      <c r="B5" s="290" t="s">
        <v>714</v>
      </c>
      <c r="C5" s="304"/>
      <c r="D5" s="304"/>
      <c r="E5" s="304"/>
      <c r="F5" s="291"/>
      <c r="G5" s="291"/>
      <c r="H5" s="291"/>
      <c r="I5" s="291"/>
    </row>
    <row r="6" spans="1:9" ht="24" customHeight="1">
      <c r="A6" s="292"/>
      <c r="B6" s="292"/>
      <c r="C6" s="291"/>
      <c r="D6" s="291"/>
      <c r="E6" s="291"/>
      <c r="F6" s="291"/>
      <c r="G6" s="291"/>
      <c r="H6" s="291"/>
      <c r="I6" s="291"/>
    </row>
    <row r="7" spans="1:9" ht="45" customHeight="1">
      <c r="A7" s="301" t="s">
        <v>2</v>
      </c>
      <c r="B7" s="301"/>
      <c r="C7" s="301"/>
      <c r="D7" s="301"/>
      <c r="E7" s="301"/>
      <c r="F7" s="301"/>
      <c r="G7" s="301"/>
      <c r="H7" s="301"/>
      <c r="I7" s="301"/>
    </row>
    <row r="8" spans="1:9" ht="16.5" customHeight="1">
      <c r="A8" s="304"/>
      <c r="B8" s="304"/>
      <c r="C8" s="304"/>
      <c r="D8" s="304"/>
      <c r="E8" s="304"/>
      <c r="F8" s="291"/>
      <c r="G8" s="291"/>
      <c r="H8" s="291"/>
      <c r="I8" s="291"/>
    </row>
    <row r="9" spans="1:9" ht="37.5" customHeight="1">
      <c r="A9" s="293" t="s">
        <v>3</v>
      </c>
      <c r="B9" s="291"/>
      <c r="C9" s="291"/>
      <c r="D9" s="291"/>
      <c r="E9" s="291"/>
      <c r="F9" s="291"/>
      <c r="G9" s="291"/>
      <c r="H9" s="291"/>
      <c r="I9" s="291"/>
    </row>
    <row r="10" spans="1:9" ht="37.5" customHeight="1">
      <c r="A10" s="291"/>
      <c r="B10" s="291"/>
      <c r="C10" s="291"/>
      <c r="D10" s="291"/>
      <c r="E10" s="291"/>
      <c r="F10" s="291"/>
      <c r="G10" s="291"/>
      <c r="H10" s="291"/>
      <c r="I10" s="291"/>
    </row>
    <row r="11" spans="1:9" ht="22.2">
      <c r="A11" s="301" t="s">
        <v>4</v>
      </c>
      <c r="B11" s="301"/>
      <c r="C11" s="291"/>
      <c r="D11" s="291"/>
      <c r="E11" s="291"/>
      <c r="F11" s="291"/>
      <c r="G11" s="291"/>
      <c r="H11" s="291"/>
      <c r="I11" s="291"/>
    </row>
    <row r="12" spans="1:9" ht="25.8">
      <c r="A12" s="294"/>
      <c r="B12" s="294"/>
      <c r="C12" s="294"/>
      <c r="D12" s="294"/>
      <c r="E12" s="294"/>
    </row>
    <row r="13" spans="1:9" ht="25.8">
      <c r="A13" s="294"/>
      <c r="B13" s="294"/>
      <c r="C13" s="294"/>
      <c r="D13" s="294"/>
      <c r="E13" s="294"/>
    </row>
    <row r="14" spans="1:9" ht="25.8">
      <c r="A14" s="294"/>
      <c r="B14" s="294"/>
      <c r="C14" s="294"/>
      <c r="D14" s="294"/>
      <c r="E14" s="294"/>
    </row>
  </sheetData>
  <mergeCells count="6">
    <mergeCell ref="A11:B11"/>
    <mergeCell ref="F2:I2"/>
    <mergeCell ref="A3:I3"/>
    <mergeCell ref="C5:E5"/>
    <mergeCell ref="A7:I7"/>
    <mergeCell ref="A8:E8"/>
  </mergeCells>
  <phoneticPr fontId="11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16"/>
  <sheetViews>
    <sheetView zoomScale="85" zoomScaleNormal="85" workbookViewId="0">
      <selection activeCell="C6" sqref="C6"/>
    </sheetView>
  </sheetViews>
  <sheetFormatPr defaultColWidth="9" defaultRowHeight="15.6"/>
  <cols>
    <col min="1" max="1" width="28.3984375" style="171" customWidth="1"/>
    <col min="2" max="2" width="12.19921875" customWidth="1"/>
    <col min="3" max="3" width="10.3984375" customWidth="1"/>
    <col min="4" max="4" width="11.59765625" customWidth="1"/>
    <col min="5" max="5" width="8.3984375" customWidth="1"/>
    <col min="6" max="8" width="8.8984375" customWidth="1"/>
    <col min="9" max="9" width="10.19921875" customWidth="1"/>
  </cols>
  <sheetData>
    <row r="1" spans="1:9" ht="33" customHeight="1">
      <c r="A1" s="326" t="s">
        <v>275</v>
      </c>
      <c r="B1" s="326"/>
      <c r="C1" s="326"/>
      <c r="D1" s="326"/>
      <c r="E1" s="326"/>
      <c r="F1" s="326"/>
      <c r="G1" s="326"/>
      <c r="H1" s="326"/>
      <c r="I1" s="326"/>
    </row>
    <row r="2" spans="1:9" ht="18.75" customHeight="1">
      <c r="A2" s="159" t="s">
        <v>73</v>
      </c>
      <c r="B2" s="172"/>
      <c r="C2" s="172"/>
      <c r="H2" s="173"/>
      <c r="I2" s="181" t="s">
        <v>7</v>
      </c>
    </row>
    <row r="3" spans="1:9" s="171" customFormat="1" ht="21.75" customHeight="1">
      <c r="A3" s="341" t="s">
        <v>76</v>
      </c>
      <c r="B3" s="340" t="s">
        <v>276</v>
      </c>
      <c r="C3" s="341"/>
      <c r="D3" s="341"/>
      <c r="E3" s="341"/>
      <c r="F3" s="341"/>
      <c r="G3" s="341"/>
      <c r="H3" s="341"/>
      <c r="I3" s="341" t="s">
        <v>17</v>
      </c>
    </row>
    <row r="4" spans="1:9" ht="50.25" customHeight="1">
      <c r="A4" s="341"/>
      <c r="B4" s="175" t="s">
        <v>25</v>
      </c>
      <c r="C4" s="176" t="s">
        <v>164</v>
      </c>
      <c r="D4" s="176" t="s">
        <v>165</v>
      </c>
      <c r="E4" s="177" t="s">
        <v>163</v>
      </c>
      <c r="F4" s="177" t="s">
        <v>248</v>
      </c>
      <c r="G4" s="177" t="s">
        <v>277</v>
      </c>
      <c r="H4" s="177" t="s">
        <v>249</v>
      </c>
      <c r="I4" s="341"/>
    </row>
    <row r="5" spans="1:9" ht="35.25" customHeight="1">
      <c r="A5" s="178" t="s">
        <v>278</v>
      </c>
      <c r="B5" s="179">
        <f t="shared" ref="B5:H5" si="0">SUM(B6:B16)</f>
        <v>0</v>
      </c>
      <c r="C5" s="179">
        <f t="shared" si="0"/>
        <v>0</v>
      </c>
      <c r="D5" s="179">
        <f t="shared" si="0"/>
        <v>0</v>
      </c>
      <c r="E5" s="179">
        <f t="shared" si="0"/>
        <v>0</v>
      </c>
      <c r="F5" s="179">
        <f t="shared" si="0"/>
        <v>0</v>
      </c>
      <c r="G5" s="179">
        <f t="shared" si="0"/>
        <v>0</v>
      </c>
      <c r="H5" s="179">
        <f t="shared" si="0"/>
        <v>0</v>
      </c>
      <c r="I5" s="179"/>
    </row>
    <row r="6" spans="1:9" ht="35.25" customHeight="1">
      <c r="A6" s="180" t="s">
        <v>279</v>
      </c>
      <c r="B6" s="179">
        <f>SUM(C6:H6)</f>
        <v>0</v>
      </c>
      <c r="C6" s="179"/>
      <c r="D6" s="179"/>
      <c r="E6" s="179"/>
      <c r="F6" s="179"/>
      <c r="G6" s="179"/>
      <c r="H6" s="179"/>
      <c r="I6" s="179"/>
    </row>
    <row r="7" spans="1:9" ht="35.25" customHeight="1">
      <c r="A7" s="180" t="s">
        <v>280</v>
      </c>
      <c r="B7" s="179">
        <f t="shared" ref="B7:B16" si="1">SUM(C7:H7)</f>
        <v>0</v>
      </c>
      <c r="C7" s="179"/>
      <c r="D7" s="179"/>
      <c r="E7" s="179"/>
      <c r="F7" s="179"/>
      <c r="G7" s="179"/>
      <c r="H7" s="179"/>
      <c r="I7" s="179"/>
    </row>
    <row r="8" spans="1:9" ht="35.25" customHeight="1">
      <c r="A8" s="180" t="s">
        <v>281</v>
      </c>
      <c r="B8" s="179">
        <f t="shared" si="1"/>
        <v>0</v>
      </c>
      <c r="C8" s="179"/>
      <c r="D8" s="179"/>
      <c r="E8" s="179"/>
      <c r="F8" s="179"/>
      <c r="G8" s="179"/>
      <c r="H8" s="179"/>
      <c r="I8" s="179"/>
    </row>
    <row r="9" spans="1:9" ht="35.25" customHeight="1">
      <c r="A9" s="180" t="s">
        <v>282</v>
      </c>
      <c r="B9" s="179">
        <f t="shared" si="1"/>
        <v>0</v>
      </c>
      <c r="C9" s="179"/>
      <c r="D9" s="179"/>
      <c r="E9" s="179"/>
      <c r="F9" s="179"/>
      <c r="G9" s="179"/>
      <c r="H9" s="179"/>
      <c r="I9" s="179"/>
    </row>
    <row r="10" spans="1:9" ht="35.25" customHeight="1">
      <c r="A10" s="180" t="s">
        <v>283</v>
      </c>
      <c r="B10" s="179">
        <f t="shared" si="1"/>
        <v>0</v>
      </c>
      <c r="C10" s="12"/>
      <c r="D10" s="12"/>
      <c r="E10" s="12"/>
      <c r="F10" s="12"/>
      <c r="G10" s="12"/>
      <c r="H10" s="12"/>
      <c r="I10" s="12"/>
    </row>
    <row r="11" spans="1:9" ht="35.25" customHeight="1">
      <c r="A11" s="180" t="s">
        <v>284</v>
      </c>
      <c r="B11" s="179">
        <f t="shared" si="1"/>
        <v>0</v>
      </c>
      <c r="C11" s="12"/>
      <c r="D11" s="12"/>
      <c r="E11" s="12"/>
      <c r="F11" s="12"/>
      <c r="G11" s="12"/>
      <c r="H11" s="12"/>
      <c r="I11" s="12"/>
    </row>
    <row r="12" spans="1:9" ht="35.25" customHeight="1">
      <c r="A12" s="180" t="s">
        <v>285</v>
      </c>
      <c r="B12" s="179">
        <f t="shared" si="1"/>
        <v>0</v>
      </c>
      <c r="C12" s="12"/>
      <c r="D12" s="12"/>
      <c r="E12" s="12"/>
      <c r="F12" s="12"/>
      <c r="G12" s="12"/>
      <c r="H12" s="12"/>
      <c r="I12" s="12"/>
    </row>
    <row r="13" spans="1:9" ht="35.25" customHeight="1">
      <c r="A13" s="180" t="s">
        <v>286</v>
      </c>
      <c r="B13" s="179">
        <f t="shared" si="1"/>
        <v>0</v>
      </c>
      <c r="C13" s="12"/>
      <c r="D13" s="12"/>
      <c r="E13" s="12"/>
      <c r="F13" s="12"/>
      <c r="G13" s="12"/>
      <c r="H13" s="12"/>
      <c r="I13" s="12"/>
    </row>
    <row r="14" spans="1:9" ht="35.25" customHeight="1">
      <c r="A14" s="180" t="s">
        <v>287</v>
      </c>
      <c r="B14" s="179">
        <f t="shared" si="1"/>
        <v>0</v>
      </c>
      <c r="C14" s="12"/>
      <c r="D14" s="12"/>
      <c r="E14" s="12"/>
      <c r="F14" s="12"/>
      <c r="G14" s="12"/>
      <c r="H14" s="12"/>
      <c r="I14" s="12"/>
    </row>
    <row r="15" spans="1:9" ht="35.25" customHeight="1">
      <c r="A15" s="180" t="s">
        <v>288</v>
      </c>
      <c r="B15" s="179">
        <f t="shared" si="1"/>
        <v>0</v>
      </c>
      <c r="C15" s="12"/>
      <c r="D15" s="12"/>
      <c r="E15" s="12"/>
      <c r="F15" s="12"/>
      <c r="G15" s="12"/>
      <c r="H15" s="12"/>
      <c r="I15" s="12"/>
    </row>
    <row r="16" spans="1:9" ht="35.25" customHeight="1">
      <c r="A16" s="180" t="s">
        <v>289</v>
      </c>
      <c r="B16" s="179">
        <f t="shared" si="1"/>
        <v>0</v>
      </c>
      <c r="C16" s="12"/>
      <c r="D16" s="12"/>
      <c r="E16" s="12"/>
      <c r="F16" s="12"/>
      <c r="G16" s="12"/>
      <c r="H16" s="12"/>
      <c r="I16" s="12"/>
    </row>
  </sheetData>
  <mergeCells count="4">
    <mergeCell ref="A1:I1"/>
    <mergeCell ref="B3:H3"/>
    <mergeCell ref="A3:A4"/>
    <mergeCell ref="I3:I4"/>
  </mergeCells>
  <phoneticPr fontId="11" type="noConversion"/>
  <printOptions horizontalCentered="1"/>
  <pageMargins left="0.47244094488188998" right="0.196850393700787" top="0.511811023622047" bottom="0.74803149606299202" header="0.27559055118110198" footer="0.196850393700787"/>
  <pageSetup paperSize="9" scale="85" orientation="portrait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J17"/>
  <sheetViews>
    <sheetView workbookViewId="0">
      <selection activeCell="D6" sqref="D6:H6 C6:C17 I6:I17"/>
    </sheetView>
  </sheetViews>
  <sheetFormatPr defaultColWidth="9" defaultRowHeight="15.6"/>
  <cols>
    <col min="1" max="1" width="21.5" customWidth="1"/>
    <col min="2" max="2" width="19.8984375" customWidth="1"/>
    <col min="3" max="3" width="11.69921875" customWidth="1"/>
  </cols>
  <sheetData>
    <row r="1" spans="1:10" ht="48" customHeight="1">
      <c r="A1" s="357" t="s">
        <v>290</v>
      </c>
      <c r="B1" s="357"/>
      <c r="C1" s="357"/>
      <c r="D1" s="357"/>
      <c r="E1" s="357"/>
      <c r="F1" s="357"/>
      <c r="G1" s="357"/>
      <c r="H1" s="357"/>
      <c r="I1" s="357"/>
      <c r="J1" s="357"/>
    </row>
    <row r="2" spans="1:10" ht="24" customHeight="1">
      <c r="A2" s="358" t="s">
        <v>73</v>
      </c>
      <c r="B2" s="358"/>
      <c r="C2" s="31"/>
      <c r="D2" s="31"/>
      <c r="E2" s="31"/>
      <c r="F2" s="31"/>
      <c r="G2" s="31"/>
      <c r="H2" s="31"/>
      <c r="I2" s="359" t="s">
        <v>7</v>
      </c>
      <c r="J2" s="359"/>
    </row>
    <row r="3" spans="1:10" ht="18" customHeight="1">
      <c r="A3" s="356" t="s">
        <v>291</v>
      </c>
      <c r="B3" s="356" t="s">
        <v>292</v>
      </c>
      <c r="C3" s="356" t="s">
        <v>276</v>
      </c>
      <c r="D3" s="356"/>
      <c r="E3" s="356"/>
      <c r="F3" s="356"/>
      <c r="G3" s="356"/>
      <c r="H3" s="10"/>
      <c r="I3" s="12"/>
      <c r="J3" s="356" t="s">
        <v>17</v>
      </c>
    </row>
    <row r="4" spans="1:10" ht="21.75" customHeight="1">
      <c r="A4" s="356"/>
      <c r="B4" s="356"/>
      <c r="C4" s="356" t="s">
        <v>293</v>
      </c>
      <c r="D4" s="356" t="s">
        <v>294</v>
      </c>
      <c r="E4" s="356" t="s">
        <v>295</v>
      </c>
      <c r="F4" s="356" t="s">
        <v>296</v>
      </c>
      <c r="G4" s="356" t="s">
        <v>297</v>
      </c>
      <c r="H4" s="356"/>
      <c r="I4" s="356"/>
      <c r="J4" s="356"/>
    </row>
    <row r="5" spans="1:10" ht="23.25" customHeight="1">
      <c r="A5" s="356"/>
      <c r="B5" s="356"/>
      <c r="C5" s="356"/>
      <c r="D5" s="356"/>
      <c r="E5" s="356"/>
      <c r="F5" s="356"/>
      <c r="G5" s="12" t="s">
        <v>298</v>
      </c>
      <c r="H5" s="12" t="s">
        <v>299</v>
      </c>
      <c r="I5" s="170" t="s">
        <v>300</v>
      </c>
      <c r="J5" s="12"/>
    </row>
    <row r="6" spans="1:10" ht="34.5" customHeight="1">
      <c r="A6" s="356" t="s">
        <v>293</v>
      </c>
      <c r="B6" s="356"/>
      <c r="C6" s="169">
        <f t="shared" ref="C6:I6" si="0">SUM(C7:C17)</f>
        <v>0</v>
      </c>
      <c r="D6" s="169">
        <f t="shared" si="0"/>
        <v>0</v>
      </c>
      <c r="E6" s="169">
        <f t="shared" si="0"/>
        <v>0</v>
      </c>
      <c r="F6" s="169">
        <f t="shared" si="0"/>
        <v>0</v>
      </c>
      <c r="G6" s="169">
        <f t="shared" si="0"/>
        <v>0</v>
      </c>
      <c r="H6" s="169">
        <f t="shared" si="0"/>
        <v>0</v>
      </c>
      <c r="I6" s="169">
        <f t="shared" si="0"/>
        <v>0</v>
      </c>
      <c r="J6" s="12"/>
    </row>
    <row r="7" spans="1:10" ht="26.25" customHeight="1">
      <c r="A7" s="12"/>
      <c r="B7" s="12"/>
      <c r="C7" s="169">
        <f t="shared" ref="C7:C17" si="1">SUM(D7:G7)</f>
        <v>0</v>
      </c>
      <c r="D7" s="169"/>
      <c r="E7" s="169"/>
      <c r="F7" s="169"/>
      <c r="G7" s="169"/>
      <c r="H7" s="169"/>
      <c r="I7" s="169">
        <f t="shared" ref="I7:I17" si="2">G7-H7</f>
        <v>0</v>
      </c>
      <c r="J7" s="12"/>
    </row>
    <row r="8" spans="1:10" ht="26.25" customHeight="1">
      <c r="A8" s="12"/>
      <c r="B8" s="12"/>
      <c r="C8" s="169">
        <f t="shared" si="1"/>
        <v>0</v>
      </c>
      <c r="D8" s="169"/>
      <c r="E8" s="169"/>
      <c r="F8" s="169"/>
      <c r="G8" s="169"/>
      <c r="H8" s="169"/>
      <c r="I8" s="169">
        <f t="shared" si="2"/>
        <v>0</v>
      </c>
      <c r="J8" s="12"/>
    </row>
    <row r="9" spans="1:10" ht="26.25" customHeight="1">
      <c r="A9" s="12"/>
      <c r="B9" s="12"/>
      <c r="C9" s="169">
        <f t="shared" si="1"/>
        <v>0</v>
      </c>
      <c r="D9" s="169"/>
      <c r="E9" s="169"/>
      <c r="F9" s="169"/>
      <c r="G9" s="169"/>
      <c r="H9" s="169"/>
      <c r="I9" s="169">
        <f t="shared" si="2"/>
        <v>0</v>
      </c>
      <c r="J9" s="12"/>
    </row>
    <row r="10" spans="1:10" ht="26.25" customHeight="1">
      <c r="A10" s="12"/>
      <c r="B10" s="12"/>
      <c r="C10" s="169">
        <f t="shared" si="1"/>
        <v>0</v>
      </c>
      <c r="D10" s="169"/>
      <c r="E10" s="169"/>
      <c r="F10" s="169"/>
      <c r="G10" s="169"/>
      <c r="H10" s="169"/>
      <c r="I10" s="169">
        <f t="shared" si="2"/>
        <v>0</v>
      </c>
      <c r="J10" s="12"/>
    </row>
    <row r="11" spans="1:10" ht="26.25" customHeight="1">
      <c r="A11" s="12"/>
      <c r="B11" s="12"/>
      <c r="C11" s="169">
        <f t="shared" si="1"/>
        <v>0</v>
      </c>
      <c r="D11" s="169"/>
      <c r="E11" s="169"/>
      <c r="F11" s="169"/>
      <c r="G11" s="169"/>
      <c r="H11" s="169"/>
      <c r="I11" s="169">
        <f t="shared" si="2"/>
        <v>0</v>
      </c>
      <c r="J11" s="12"/>
    </row>
    <row r="12" spans="1:10" ht="26.25" customHeight="1">
      <c r="A12" s="12"/>
      <c r="B12" s="12"/>
      <c r="C12" s="169">
        <f t="shared" si="1"/>
        <v>0</v>
      </c>
      <c r="D12" s="169"/>
      <c r="E12" s="169"/>
      <c r="F12" s="169"/>
      <c r="G12" s="169"/>
      <c r="H12" s="169"/>
      <c r="I12" s="169">
        <f t="shared" si="2"/>
        <v>0</v>
      </c>
      <c r="J12" s="12"/>
    </row>
    <row r="13" spans="1:10" ht="26.25" customHeight="1">
      <c r="A13" s="12"/>
      <c r="B13" s="12"/>
      <c r="C13" s="169">
        <f t="shared" si="1"/>
        <v>0</v>
      </c>
      <c r="D13" s="169"/>
      <c r="E13" s="169"/>
      <c r="F13" s="169"/>
      <c r="G13" s="169"/>
      <c r="H13" s="169"/>
      <c r="I13" s="169">
        <f t="shared" si="2"/>
        <v>0</v>
      </c>
      <c r="J13" s="12"/>
    </row>
    <row r="14" spans="1:10" ht="26.25" customHeight="1">
      <c r="A14" s="12"/>
      <c r="B14" s="12"/>
      <c r="C14" s="169">
        <f t="shared" si="1"/>
        <v>0</v>
      </c>
      <c r="D14" s="169"/>
      <c r="E14" s="169"/>
      <c r="F14" s="169"/>
      <c r="G14" s="169"/>
      <c r="H14" s="169"/>
      <c r="I14" s="169">
        <f t="shared" si="2"/>
        <v>0</v>
      </c>
      <c r="J14" s="12"/>
    </row>
    <row r="15" spans="1:10" ht="26.25" customHeight="1">
      <c r="A15" s="12"/>
      <c r="B15" s="12"/>
      <c r="C15" s="169">
        <f t="shared" si="1"/>
        <v>0</v>
      </c>
      <c r="D15" s="169"/>
      <c r="E15" s="169"/>
      <c r="F15" s="169"/>
      <c r="G15" s="169"/>
      <c r="H15" s="169"/>
      <c r="I15" s="169">
        <f t="shared" si="2"/>
        <v>0</v>
      </c>
      <c r="J15" s="12"/>
    </row>
    <row r="16" spans="1:10" ht="26.25" customHeight="1">
      <c r="A16" s="12"/>
      <c r="B16" s="12"/>
      <c r="C16" s="169">
        <f t="shared" si="1"/>
        <v>0</v>
      </c>
      <c r="D16" s="169"/>
      <c r="E16" s="169"/>
      <c r="F16" s="169"/>
      <c r="G16" s="169"/>
      <c r="H16" s="169"/>
      <c r="I16" s="169">
        <f t="shared" si="2"/>
        <v>0</v>
      </c>
      <c r="J16" s="12"/>
    </row>
    <row r="17" spans="1:10" ht="26.25" customHeight="1">
      <c r="A17" s="12"/>
      <c r="B17" s="12"/>
      <c r="C17" s="169">
        <f t="shared" si="1"/>
        <v>0</v>
      </c>
      <c r="D17" s="169"/>
      <c r="E17" s="169"/>
      <c r="F17" s="169"/>
      <c r="G17" s="169"/>
      <c r="H17" s="169"/>
      <c r="I17" s="169">
        <f t="shared" si="2"/>
        <v>0</v>
      </c>
      <c r="J17" s="12"/>
    </row>
  </sheetData>
  <mergeCells count="13">
    <mergeCell ref="A1:J1"/>
    <mergeCell ref="A2:B2"/>
    <mergeCell ref="I2:J2"/>
    <mergeCell ref="C3:G3"/>
    <mergeCell ref="G4:I4"/>
    <mergeCell ref="E4:E5"/>
    <mergeCell ref="F4:F5"/>
    <mergeCell ref="J3:J4"/>
    <mergeCell ref="A6:B6"/>
    <mergeCell ref="A3:A5"/>
    <mergeCell ref="B3:B5"/>
    <mergeCell ref="C4:C5"/>
    <mergeCell ref="D4:D5"/>
  </mergeCells>
  <phoneticPr fontId="11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/>
  <headerFooter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U13"/>
  <sheetViews>
    <sheetView workbookViewId="0">
      <selection activeCell="E11" sqref="E11"/>
    </sheetView>
  </sheetViews>
  <sheetFormatPr defaultColWidth="9" defaultRowHeight="15.6"/>
  <cols>
    <col min="1" max="1" width="5" customWidth="1"/>
    <col min="2" max="2" width="10" customWidth="1"/>
    <col min="3" max="3" width="9.5" customWidth="1"/>
    <col min="5" max="5" width="10.09765625" customWidth="1"/>
    <col min="6" max="6" width="9.59765625" customWidth="1"/>
    <col min="7" max="7" width="9.09765625" hidden="1" customWidth="1"/>
    <col min="8" max="8" width="10.3984375" hidden="1" customWidth="1"/>
    <col min="9" max="9" width="9.765625E-2" customWidth="1"/>
    <col min="10" max="10" width="11.59765625" customWidth="1"/>
    <col min="11" max="11" width="9.19921875" customWidth="1"/>
    <col min="12" max="12" width="13.8984375" hidden="1" customWidth="1"/>
    <col min="13" max="13" width="9.09765625" hidden="1" customWidth="1"/>
    <col min="14" max="14" width="9.3984375" customWidth="1"/>
    <col min="15" max="15" width="9.5" hidden="1" customWidth="1"/>
    <col min="16" max="16" width="8" customWidth="1"/>
    <col min="17" max="17" width="8.5" customWidth="1"/>
    <col min="18" max="18" width="10.09765625" customWidth="1"/>
    <col min="19" max="19" width="7.8984375" customWidth="1"/>
    <col min="20" max="20" width="6.69921875" customWidth="1"/>
    <col min="21" max="21" width="6.8984375" customWidth="1"/>
  </cols>
  <sheetData>
    <row r="1" spans="1:21" ht="21.75" customHeight="1">
      <c r="A1" s="364" t="s">
        <v>301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</row>
    <row r="2" spans="1:21">
      <c r="A2" s="358" t="s">
        <v>73</v>
      </c>
      <c r="B2" s="358"/>
    </row>
    <row r="3" spans="1:21" ht="18" customHeight="1">
      <c r="A3" s="362" t="s">
        <v>302</v>
      </c>
      <c r="B3" s="362" t="s">
        <v>303</v>
      </c>
      <c r="C3" s="362" t="s">
        <v>304</v>
      </c>
      <c r="D3" s="356" t="s">
        <v>305</v>
      </c>
      <c r="E3" s="356"/>
      <c r="F3" s="356"/>
      <c r="G3" s="356"/>
      <c r="H3" s="356"/>
      <c r="I3" s="356"/>
      <c r="J3" s="360" t="s">
        <v>306</v>
      </c>
      <c r="K3" s="361"/>
      <c r="L3" s="361"/>
      <c r="M3" s="361"/>
      <c r="N3" s="360" t="s">
        <v>307</v>
      </c>
      <c r="O3" s="361"/>
      <c r="P3" s="361"/>
      <c r="Q3" s="361"/>
      <c r="R3" s="361"/>
      <c r="S3" s="361"/>
      <c r="T3" s="165"/>
    </row>
    <row r="4" spans="1:21" ht="18" customHeight="1">
      <c r="A4" s="363"/>
      <c r="B4" s="363"/>
      <c r="C4" s="363"/>
      <c r="D4" s="10" t="s">
        <v>25</v>
      </c>
      <c r="E4" s="160" t="s">
        <v>308</v>
      </c>
      <c r="F4" s="160" t="s">
        <v>309</v>
      </c>
      <c r="G4" s="160" t="s">
        <v>310</v>
      </c>
      <c r="H4" s="160" t="s">
        <v>311</v>
      </c>
      <c r="I4" s="160"/>
      <c r="J4" s="160" t="s">
        <v>25</v>
      </c>
      <c r="K4" s="160" t="s">
        <v>312</v>
      </c>
      <c r="L4" s="160" t="s">
        <v>313</v>
      </c>
      <c r="M4" s="160" t="s">
        <v>314</v>
      </c>
      <c r="N4" s="160" t="s">
        <v>315</v>
      </c>
      <c r="O4" s="160" t="s">
        <v>316</v>
      </c>
      <c r="P4" s="160" t="s">
        <v>317</v>
      </c>
      <c r="Q4" s="160" t="s">
        <v>318</v>
      </c>
      <c r="R4" s="160" t="s">
        <v>319</v>
      </c>
      <c r="S4" s="160" t="s">
        <v>320</v>
      </c>
      <c r="T4" s="160" t="s">
        <v>321</v>
      </c>
      <c r="U4" s="166" t="s">
        <v>322</v>
      </c>
    </row>
    <row r="5" spans="1:21" ht="18" customHeight="1">
      <c r="A5" s="356" t="s">
        <v>293</v>
      </c>
      <c r="B5" s="356"/>
      <c r="C5" s="161">
        <f>SUM(D5,J5)</f>
        <v>0</v>
      </c>
      <c r="D5" s="161">
        <f>SUM(E5:I5)</f>
        <v>0</v>
      </c>
      <c r="E5" s="161">
        <f>SUM(E6:E13)</f>
        <v>0</v>
      </c>
      <c r="F5" s="161">
        <f>SUM(F6:F13)</f>
        <v>0</v>
      </c>
      <c r="G5" s="161">
        <f>SUM(G6:G13)</f>
        <v>0</v>
      </c>
      <c r="H5" s="161">
        <f>SUM(H6:H13)</f>
        <v>0</v>
      </c>
      <c r="I5" s="161">
        <f>SUM(I6:I13)</f>
        <v>0</v>
      </c>
      <c r="J5" s="161">
        <f t="shared" ref="J5:J13" si="0">SUM(K5:M5)</f>
        <v>0</v>
      </c>
      <c r="K5" s="161">
        <f t="shared" ref="K5:T5" si="1">SUM(K6:K13)</f>
        <v>0</v>
      </c>
      <c r="L5" s="161">
        <f t="shared" si="1"/>
        <v>0</v>
      </c>
      <c r="M5" s="161">
        <f t="shared" si="1"/>
        <v>0</v>
      </c>
      <c r="N5" s="164">
        <f t="shared" si="1"/>
        <v>0</v>
      </c>
      <c r="O5" s="164">
        <f t="shared" si="1"/>
        <v>0</v>
      </c>
      <c r="P5" s="164">
        <f t="shared" si="1"/>
        <v>0</v>
      </c>
      <c r="Q5" s="164">
        <f t="shared" si="1"/>
        <v>0</v>
      </c>
      <c r="R5" s="164">
        <f t="shared" si="1"/>
        <v>0</v>
      </c>
      <c r="S5" s="164">
        <f t="shared" si="1"/>
        <v>0</v>
      </c>
      <c r="T5" s="164">
        <f t="shared" si="1"/>
        <v>0</v>
      </c>
      <c r="U5" s="167"/>
    </row>
    <row r="6" spans="1:21" ht="18" customHeight="1">
      <c r="A6" s="10">
        <v>1</v>
      </c>
      <c r="B6" s="162"/>
      <c r="C6" s="161">
        <f t="shared" ref="C6:C13" si="2">SUM(D6,J6)</f>
        <v>0</v>
      </c>
      <c r="D6" s="161">
        <f t="shared" ref="D6:D13" si="3">SUM(E6:I6)</f>
        <v>0</v>
      </c>
      <c r="E6" s="163"/>
      <c r="F6" s="163"/>
      <c r="G6" s="163"/>
      <c r="H6" s="163"/>
      <c r="I6" s="163"/>
      <c r="J6" s="161">
        <f t="shared" si="0"/>
        <v>0</v>
      </c>
      <c r="K6" s="163"/>
      <c r="L6" s="163"/>
      <c r="M6" s="163"/>
      <c r="N6" s="161">
        <f>C6*12*0.08</f>
        <v>0</v>
      </c>
      <c r="O6" s="161"/>
      <c r="P6" s="161">
        <f>C6*12*0.002</f>
        <v>0</v>
      </c>
      <c r="Q6" s="161">
        <f>C6*12*0.005</f>
        <v>0</v>
      </c>
      <c r="R6" s="161">
        <f>C6*12*0.2+D6*0.2</f>
        <v>0</v>
      </c>
      <c r="S6" s="161">
        <f>T6*12</f>
        <v>0</v>
      </c>
      <c r="T6" s="161">
        <f>IF(U6&gt;600,600,U6)</f>
        <v>0</v>
      </c>
      <c r="U6" s="168">
        <f>C6*0.12</f>
        <v>0</v>
      </c>
    </row>
    <row r="7" spans="1:21" ht="18" customHeight="1">
      <c r="A7" s="10">
        <v>2</v>
      </c>
      <c r="B7" s="162"/>
      <c r="C7" s="161">
        <f t="shared" si="2"/>
        <v>0</v>
      </c>
      <c r="D7" s="161">
        <f t="shared" si="3"/>
        <v>0</v>
      </c>
      <c r="E7" s="163"/>
      <c r="F7" s="163"/>
      <c r="G7" s="163"/>
      <c r="H7" s="163"/>
      <c r="I7" s="163"/>
      <c r="J7" s="161">
        <f t="shared" si="0"/>
        <v>0</v>
      </c>
      <c r="K7" s="163"/>
      <c r="L7" s="163"/>
      <c r="M7" s="163"/>
      <c r="N7" s="161">
        <f t="shared" ref="N7:N13" si="4">C7*12*0.08</f>
        <v>0</v>
      </c>
      <c r="O7" s="161"/>
      <c r="P7" s="161">
        <f t="shared" ref="P7:P13" si="5">C7*12*0.002</f>
        <v>0</v>
      </c>
      <c r="Q7" s="161">
        <f t="shared" ref="Q7:Q13" si="6">C7*12*0.005</f>
        <v>0</v>
      </c>
      <c r="R7" s="161">
        <f t="shared" ref="R7:R13" si="7">C7*12*0.2+D7*0.2</f>
        <v>0</v>
      </c>
      <c r="S7" s="161">
        <f t="shared" ref="S7:S13" si="8">T7*12</f>
        <v>0</v>
      </c>
      <c r="T7" s="161">
        <f t="shared" ref="T7:T13" si="9">IF(U7&gt;600,600,U7)</f>
        <v>0</v>
      </c>
      <c r="U7" s="168">
        <f t="shared" ref="U7:U13" si="10">C7*0.12</f>
        <v>0</v>
      </c>
    </row>
    <row r="8" spans="1:21" ht="18" customHeight="1">
      <c r="A8" s="10">
        <v>3</v>
      </c>
      <c r="B8" s="162"/>
      <c r="C8" s="161">
        <f t="shared" si="2"/>
        <v>0</v>
      </c>
      <c r="D8" s="161">
        <f t="shared" si="3"/>
        <v>0</v>
      </c>
      <c r="E8" s="163"/>
      <c r="F8" s="163"/>
      <c r="G8" s="163"/>
      <c r="H8" s="163"/>
      <c r="I8" s="163"/>
      <c r="J8" s="161">
        <f t="shared" si="0"/>
        <v>0</v>
      </c>
      <c r="K8" s="163"/>
      <c r="L8" s="163"/>
      <c r="M8" s="163"/>
      <c r="N8" s="161">
        <f t="shared" si="4"/>
        <v>0</v>
      </c>
      <c r="O8" s="161"/>
      <c r="P8" s="161">
        <f t="shared" si="5"/>
        <v>0</v>
      </c>
      <c r="Q8" s="161">
        <f t="shared" si="6"/>
        <v>0</v>
      </c>
      <c r="R8" s="161">
        <f t="shared" si="7"/>
        <v>0</v>
      </c>
      <c r="S8" s="161">
        <f t="shared" si="8"/>
        <v>0</v>
      </c>
      <c r="T8" s="161">
        <f t="shared" si="9"/>
        <v>0</v>
      </c>
      <c r="U8" s="168">
        <f t="shared" si="10"/>
        <v>0</v>
      </c>
    </row>
    <row r="9" spans="1:21" ht="18" customHeight="1">
      <c r="A9" s="10">
        <v>4</v>
      </c>
      <c r="B9" s="162"/>
      <c r="C9" s="161">
        <f t="shared" si="2"/>
        <v>0</v>
      </c>
      <c r="D9" s="161">
        <f t="shared" si="3"/>
        <v>0</v>
      </c>
      <c r="E9" s="163"/>
      <c r="F9" s="163"/>
      <c r="G9" s="163"/>
      <c r="H9" s="163"/>
      <c r="I9" s="163"/>
      <c r="J9" s="161">
        <f t="shared" si="0"/>
        <v>0</v>
      </c>
      <c r="K9" s="163"/>
      <c r="L9" s="163"/>
      <c r="M9" s="163"/>
      <c r="N9" s="161">
        <f t="shared" si="4"/>
        <v>0</v>
      </c>
      <c r="O9" s="161"/>
      <c r="P9" s="161">
        <f t="shared" si="5"/>
        <v>0</v>
      </c>
      <c r="Q9" s="161">
        <f t="shared" si="6"/>
        <v>0</v>
      </c>
      <c r="R9" s="161">
        <f t="shared" si="7"/>
        <v>0</v>
      </c>
      <c r="S9" s="161">
        <f t="shared" si="8"/>
        <v>0</v>
      </c>
      <c r="T9" s="161">
        <f t="shared" si="9"/>
        <v>0</v>
      </c>
      <c r="U9" s="168">
        <f t="shared" si="10"/>
        <v>0</v>
      </c>
    </row>
    <row r="10" spans="1:21" ht="18" customHeight="1">
      <c r="A10" s="10">
        <v>5</v>
      </c>
      <c r="B10" s="162"/>
      <c r="C10" s="161">
        <f t="shared" si="2"/>
        <v>0</v>
      </c>
      <c r="D10" s="161">
        <f t="shared" si="3"/>
        <v>0</v>
      </c>
      <c r="E10" s="163"/>
      <c r="F10" s="163"/>
      <c r="G10" s="163"/>
      <c r="H10" s="163"/>
      <c r="I10" s="163"/>
      <c r="J10" s="161">
        <f t="shared" si="0"/>
        <v>0</v>
      </c>
      <c r="K10" s="163"/>
      <c r="L10" s="163"/>
      <c r="M10" s="163"/>
      <c r="N10" s="161">
        <f t="shared" si="4"/>
        <v>0</v>
      </c>
      <c r="O10" s="161"/>
      <c r="P10" s="161">
        <f t="shared" si="5"/>
        <v>0</v>
      </c>
      <c r="Q10" s="161">
        <f t="shared" si="6"/>
        <v>0</v>
      </c>
      <c r="R10" s="161">
        <f t="shared" si="7"/>
        <v>0</v>
      </c>
      <c r="S10" s="161">
        <f t="shared" si="8"/>
        <v>0</v>
      </c>
      <c r="T10" s="161">
        <f t="shared" si="9"/>
        <v>0</v>
      </c>
      <c r="U10" s="168">
        <f t="shared" si="10"/>
        <v>0</v>
      </c>
    </row>
    <row r="11" spans="1:21" ht="18" customHeight="1">
      <c r="A11" s="10">
        <v>6</v>
      </c>
      <c r="B11" s="162"/>
      <c r="C11" s="161">
        <f t="shared" si="2"/>
        <v>0</v>
      </c>
      <c r="D11" s="161">
        <f t="shared" si="3"/>
        <v>0</v>
      </c>
      <c r="E11" s="163"/>
      <c r="F11" s="163"/>
      <c r="G11" s="163"/>
      <c r="H11" s="163"/>
      <c r="I11" s="163"/>
      <c r="J11" s="161">
        <f t="shared" si="0"/>
        <v>0</v>
      </c>
      <c r="K11" s="163"/>
      <c r="L11" s="163"/>
      <c r="M11" s="163"/>
      <c r="N11" s="161">
        <f t="shared" si="4"/>
        <v>0</v>
      </c>
      <c r="O11" s="161"/>
      <c r="P11" s="161">
        <f t="shared" si="5"/>
        <v>0</v>
      </c>
      <c r="Q11" s="161">
        <f t="shared" si="6"/>
        <v>0</v>
      </c>
      <c r="R11" s="161">
        <f t="shared" si="7"/>
        <v>0</v>
      </c>
      <c r="S11" s="161">
        <f t="shared" si="8"/>
        <v>0</v>
      </c>
      <c r="T11" s="161">
        <f t="shared" si="9"/>
        <v>0</v>
      </c>
      <c r="U11" s="168">
        <f t="shared" si="10"/>
        <v>0</v>
      </c>
    </row>
    <row r="12" spans="1:21" ht="18" customHeight="1">
      <c r="A12" s="10">
        <v>7</v>
      </c>
      <c r="B12" s="162"/>
      <c r="C12" s="161">
        <f t="shared" si="2"/>
        <v>0</v>
      </c>
      <c r="D12" s="161">
        <f t="shared" si="3"/>
        <v>0</v>
      </c>
      <c r="E12" s="163"/>
      <c r="F12" s="163"/>
      <c r="G12" s="163"/>
      <c r="H12" s="163"/>
      <c r="I12" s="163"/>
      <c r="J12" s="161">
        <f t="shared" si="0"/>
        <v>0</v>
      </c>
      <c r="K12" s="163"/>
      <c r="L12" s="163"/>
      <c r="M12" s="163"/>
      <c r="N12" s="161">
        <f t="shared" si="4"/>
        <v>0</v>
      </c>
      <c r="O12" s="161"/>
      <c r="P12" s="161">
        <f t="shared" si="5"/>
        <v>0</v>
      </c>
      <c r="Q12" s="161">
        <f t="shared" si="6"/>
        <v>0</v>
      </c>
      <c r="R12" s="161">
        <f t="shared" si="7"/>
        <v>0</v>
      </c>
      <c r="S12" s="161">
        <f t="shared" si="8"/>
        <v>0</v>
      </c>
      <c r="T12" s="161">
        <f t="shared" si="9"/>
        <v>0</v>
      </c>
      <c r="U12" s="168">
        <f t="shared" si="10"/>
        <v>0</v>
      </c>
    </row>
    <row r="13" spans="1:21" ht="18" customHeight="1">
      <c r="A13" s="10">
        <v>8</v>
      </c>
      <c r="B13" s="12"/>
      <c r="C13" s="161">
        <f t="shared" si="2"/>
        <v>0</v>
      </c>
      <c r="D13" s="161">
        <f t="shared" si="3"/>
        <v>0</v>
      </c>
      <c r="E13" s="163"/>
      <c r="F13" s="163"/>
      <c r="G13" s="163"/>
      <c r="H13" s="163"/>
      <c r="I13" s="163"/>
      <c r="J13" s="161">
        <f t="shared" si="0"/>
        <v>0</v>
      </c>
      <c r="K13" s="163"/>
      <c r="L13" s="163"/>
      <c r="M13" s="163"/>
      <c r="N13" s="161">
        <f t="shared" si="4"/>
        <v>0</v>
      </c>
      <c r="O13" s="161"/>
      <c r="P13" s="161">
        <f t="shared" si="5"/>
        <v>0</v>
      </c>
      <c r="Q13" s="161">
        <f t="shared" si="6"/>
        <v>0</v>
      </c>
      <c r="R13" s="161">
        <f t="shared" si="7"/>
        <v>0</v>
      </c>
      <c r="S13" s="161">
        <f t="shared" si="8"/>
        <v>0</v>
      </c>
      <c r="T13" s="161">
        <f t="shared" si="9"/>
        <v>0</v>
      </c>
      <c r="U13" s="168">
        <f t="shared" si="10"/>
        <v>0</v>
      </c>
    </row>
  </sheetData>
  <mergeCells count="9">
    <mergeCell ref="A1:M1"/>
    <mergeCell ref="A2:B2"/>
    <mergeCell ref="D3:I3"/>
    <mergeCell ref="J3:M3"/>
    <mergeCell ref="N3:S3"/>
    <mergeCell ref="A5:B5"/>
    <mergeCell ref="A3:A4"/>
    <mergeCell ref="B3:B4"/>
    <mergeCell ref="C3:C4"/>
  </mergeCells>
  <phoneticPr fontId="11" type="noConversion"/>
  <printOptions horizontalCentered="1"/>
  <pageMargins left="0.70866141732283505" right="0.70866141732283505" top="0.74803149606299202" bottom="0.74803149606299202" header="0.31496062992126" footer="0.31496062992126"/>
  <pageSetup paperSize="9" scale="85" orientation="landscape"/>
  <headerFooter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N126"/>
  <sheetViews>
    <sheetView zoomScale="115" zoomScaleNormal="115" workbookViewId="0">
      <pane xSplit="3" ySplit="5" topLeftCell="D6" activePane="bottomRight" state="frozen"/>
      <selection pane="topRight"/>
      <selection pane="bottomLeft"/>
      <selection pane="bottomRight" activeCell="P104" sqref="P104"/>
    </sheetView>
  </sheetViews>
  <sheetFormatPr defaultColWidth="9" defaultRowHeight="14.4" customHeight="1"/>
  <cols>
    <col min="1" max="1" width="4.8984375" style="115" customWidth="1"/>
    <col min="2" max="2" width="4.3984375" style="116" customWidth="1"/>
    <col min="3" max="3" width="15.8984375" style="115" customWidth="1"/>
    <col min="4" max="4" width="9" style="117" customWidth="1"/>
    <col min="5" max="5" width="4.5" style="115" customWidth="1"/>
    <col min="6" max="6" width="4.5" style="118" customWidth="1"/>
    <col min="7" max="7" width="23.3984375" style="114" customWidth="1"/>
    <col min="8" max="8" width="9.19921875" style="115" customWidth="1"/>
    <col min="9" max="14" width="8.69921875" style="115" customWidth="1"/>
    <col min="15" max="16384" width="9" style="115"/>
  </cols>
  <sheetData>
    <row r="1" spans="1:14" ht="24.75" customHeight="1">
      <c r="A1" s="403" t="s">
        <v>323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</row>
    <row r="2" spans="1:14" ht="17.25" customHeight="1">
      <c r="A2" s="404" t="str">
        <f>人员!A2</f>
        <v>填报单位：</v>
      </c>
      <c r="B2" s="404"/>
      <c r="C2" s="119" t="str">
        <f>封面!B5</f>
        <v>岷山乡政府</v>
      </c>
      <c r="D2" s="120"/>
      <c r="E2" s="121"/>
      <c r="F2" s="122"/>
      <c r="G2" s="120"/>
      <c r="H2" s="123"/>
      <c r="I2" s="123"/>
      <c r="J2" s="123"/>
      <c r="K2" s="123"/>
      <c r="L2" s="123"/>
      <c r="M2" s="123"/>
      <c r="N2" s="150" t="s">
        <v>7</v>
      </c>
    </row>
    <row r="3" spans="1:14" s="112" customFormat="1" ht="19.5" customHeight="1">
      <c r="A3" s="405" t="s">
        <v>324</v>
      </c>
      <c r="B3" s="405"/>
      <c r="C3" s="405"/>
      <c r="D3" s="378" t="s">
        <v>325</v>
      </c>
      <c r="E3" s="405" t="s">
        <v>326</v>
      </c>
      <c r="F3" s="405"/>
      <c r="G3" s="405"/>
      <c r="H3" s="369" t="s">
        <v>327</v>
      </c>
      <c r="I3" s="406" t="s">
        <v>164</v>
      </c>
      <c r="J3" s="406" t="s">
        <v>328</v>
      </c>
      <c r="K3" s="406" t="s">
        <v>329</v>
      </c>
      <c r="L3" s="406" t="s">
        <v>330</v>
      </c>
      <c r="M3" s="406" t="s">
        <v>331</v>
      </c>
      <c r="N3" s="406" t="s">
        <v>332</v>
      </c>
    </row>
    <row r="4" spans="1:14" s="113" customFormat="1" ht="14.4" customHeight="1">
      <c r="A4" s="368" t="s">
        <v>333</v>
      </c>
      <c r="B4" s="368"/>
      <c r="C4" s="368" t="s">
        <v>334</v>
      </c>
      <c r="D4" s="379"/>
      <c r="E4" s="368" t="s">
        <v>333</v>
      </c>
      <c r="F4" s="368"/>
      <c r="G4" s="368" t="s">
        <v>334</v>
      </c>
      <c r="H4" s="370"/>
      <c r="I4" s="407"/>
      <c r="J4" s="407"/>
      <c r="K4" s="407"/>
      <c r="L4" s="407"/>
      <c r="M4" s="407"/>
      <c r="N4" s="407"/>
    </row>
    <row r="5" spans="1:14" s="113" customFormat="1" ht="14.4" customHeight="1">
      <c r="A5" s="124" t="s">
        <v>335</v>
      </c>
      <c r="B5" s="124" t="s">
        <v>336</v>
      </c>
      <c r="C5" s="368"/>
      <c r="D5" s="380"/>
      <c r="E5" s="124" t="s">
        <v>335</v>
      </c>
      <c r="F5" s="125" t="s">
        <v>336</v>
      </c>
      <c r="G5" s="368"/>
      <c r="H5" s="371"/>
      <c r="I5" s="408"/>
      <c r="J5" s="408"/>
      <c r="K5" s="408"/>
      <c r="L5" s="408"/>
      <c r="M5" s="408"/>
      <c r="N5" s="408"/>
    </row>
    <row r="6" spans="1:14" s="113" customFormat="1" ht="21" customHeight="1">
      <c r="A6" s="395" t="s">
        <v>250</v>
      </c>
      <c r="B6" s="396"/>
      <c r="C6" s="397"/>
      <c r="D6" s="126">
        <f>SUM(D7,D20,D48,D65,D85,D91,D106,D109,D114,D119,D94)</f>
        <v>648.35131840000008</v>
      </c>
      <c r="E6" s="398" t="s">
        <v>250</v>
      </c>
      <c r="F6" s="399"/>
      <c r="G6" s="400"/>
      <c r="H6" s="127">
        <f>SUM(H7,H20,H48,H65,H85,H91,H94,H106,H109,H119)</f>
        <v>648.35131840000008</v>
      </c>
      <c r="I6" s="127">
        <f t="shared" ref="I6:N6" si="0">SUM(I7,I20,I48,I65,I85,I91,I94,I106,I109,I119)</f>
        <v>648.35131840000008</v>
      </c>
      <c r="J6" s="127">
        <f t="shared" si="0"/>
        <v>0</v>
      </c>
      <c r="K6" s="127">
        <f t="shared" si="0"/>
        <v>0</v>
      </c>
      <c r="L6" s="127">
        <f t="shared" si="0"/>
        <v>0</v>
      </c>
      <c r="M6" s="127">
        <f t="shared" si="0"/>
        <v>0</v>
      </c>
      <c r="N6" s="127">
        <f t="shared" si="0"/>
        <v>0</v>
      </c>
    </row>
    <row r="7" spans="1:14" s="114" customFormat="1" ht="21" customHeight="1">
      <c r="A7" s="128">
        <v>501</v>
      </c>
      <c r="B7" s="128"/>
      <c r="C7" s="129" t="s">
        <v>337</v>
      </c>
      <c r="D7" s="130">
        <f>SUM(D8:D19)</f>
        <v>319.59032840000009</v>
      </c>
      <c r="E7" s="128" t="s">
        <v>338</v>
      </c>
      <c r="F7" s="131"/>
      <c r="G7" s="132" t="s">
        <v>339</v>
      </c>
      <c r="H7" s="133">
        <f>SUM(H8:H19)</f>
        <v>319.59032840000009</v>
      </c>
      <c r="I7" s="133">
        <f t="shared" ref="I7:N7" si="1">SUM(I8:I19)</f>
        <v>319.59032840000009</v>
      </c>
      <c r="J7" s="133">
        <f t="shared" si="1"/>
        <v>0</v>
      </c>
      <c r="K7" s="133">
        <f t="shared" si="1"/>
        <v>0</v>
      </c>
      <c r="L7" s="133">
        <f t="shared" si="1"/>
        <v>0</v>
      </c>
      <c r="M7" s="133">
        <f t="shared" si="1"/>
        <v>0</v>
      </c>
      <c r="N7" s="133">
        <f t="shared" si="1"/>
        <v>0</v>
      </c>
    </row>
    <row r="8" spans="1:14" s="114" customFormat="1" ht="21" customHeight="1">
      <c r="A8" s="365"/>
      <c r="B8" s="401" t="s">
        <v>340</v>
      </c>
      <c r="C8" s="375" t="s">
        <v>341</v>
      </c>
      <c r="D8" s="381">
        <f>SUM(H8:H10)</f>
        <v>235.31040000000002</v>
      </c>
      <c r="E8" s="365"/>
      <c r="F8" s="136" t="s">
        <v>340</v>
      </c>
      <c r="G8" s="137" t="s">
        <v>342</v>
      </c>
      <c r="H8" s="133">
        <f>SUM(I8:N8)</f>
        <v>124.4016</v>
      </c>
      <c r="I8" s="151">
        <f>财政统发在职人员工资!D5*12/10000+'财政非统发在职人员工资 '!D5*12/10000</f>
        <v>124.4016</v>
      </c>
      <c r="J8" s="152"/>
      <c r="K8" s="152"/>
      <c r="L8" s="152"/>
      <c r="M8" s="152"/>
      <c r="N8" s="152"/>
    </row>
    <row r="9" spans="1:14" s="114" customFormat="1" ht="21" customHeight="1">
      <c r="A9" s="367"/>
      <c r="B9" s="401"/>
      <c r="C9" s="375"/>
      <c r="D9" s="381"/>
      <c r="E9" s="367"/>
      <c r="F9" s="136" t="s">
        <v>343</v>
      </c>
      <c r="G9" s="137" t="s">
        <v>344</v>
      </c>
      <c r="H9" s="133">
        <f t="shared" ref="H9:H19" si="2">SUM(I9:N9)</f>
        <v>100.542</v>
      </c>
      <c r="I9" s="151">
        <f>财政统发在职人员工资!L5*12/10000+'财政非统发在职人员工资 '!L5*12/10000</f>
        <v>100.542</v>
      </c>
      <c r="J9" s="152"/>
      <c r="K9" s="152"/>
      <c r="L9" s="152"/>
      <c r="M9" s="152"/>
      <c r="N9" s="152"/>
    </row>
    <row r="10" spans="1:14" s="114" customFormat="1" ht="21" customHeight="1">
      <c r="A10" s="367"/>
      <c r="B10" s="401"/>
      <c r="C10" s="375"/>
      <c r="D10" s="381"/>
      <c r="E10" s="367"/>
      <c r="F10" s="136" t="s">
        <v>345</v>
      </c>
      <c r="G10" s="137" t="s">
        <v>346</v>
      </c>
      <c r="H10" s="133">
        <f t="shared" si="2"/>
        <v>10.3668</v>
      </c>
      <c r="I10" s="151">
        <f>财政统发在职人员工资!D5/10000+'财政非统发在职人员工资 '!D5/10000</f>
        <v>10.3668</v>
      </c>
      <c r="J10" s="152"/>
      <c r="K10" s="152"/>
      <c r="L10" s="152"/>
      <c r="M10" s="152"/>
      <c r="N10" s="152"/>
    </row>
    <row r="11" spans="1:14" s="114" customFormat="1" ht="21" customHeight="1">
      <c r="A11" s="367"/>
      <c r="B11" s="390" t="s">
        <v>343</v>
      </c>
      <c r="C11" s="375" t="s">
        <v>347</v>
      </c>
      <c r="D11" s="382">
        <f>SUM(H11:H15)</f>
        <v>57.286696400000018</v>
      </c>
      <c r="E11" s="367"/>
      <c r="F11" s="136" t="s">
        <v>348</v>
      </c>
      <c r="G11" s="135" t="s">
        <v>349</v>
      </c>
      <c r="H11" s="133">
        <f t="shared" si="2"/>
        <v>37.649664000000016</v>
      </c>
      <c r="I11" s="151">
        <f>财政统发在职人员工资!V5*12/10000+'财政非统发在职人员工资 '!V5*12/10000</f>
        <v>37.649664000000016</v>
      </c>
      <c r="J11" s="152"/>
      <c r="K11" s="152"/>
      <c r="L11" s="152"/>
      <c r="M11" s="152"/>
      <c r="N11" s="152"/>
    </row>
    <row r="12" spans="1:14" s="114" customFormat="1" ht="21" customHeight="1">
      <c r="A12" s="367"/>
      <c r="B12" s="390"/>
      <c r="C12" s="375"/>
      <c r="D12" s="383"/>
      <c r="E12" s="367"/>
      <c r="F12" s="136" t="s">
        <v>350</v>
      </c>
      <c r="G12" s="137" t="s">
        <v>351</v>
      </c>
      <c r="H12" s="133">
        <f t="shared" si="2"/>
        <v>0</v>
      </c>
      <c r="I12" s="151"/>
      <c r="J12" s="152"/>
      <c r="K12" s="152"/>
      <c r="L12" s="152"/>
      <c r="M12" s="152"/>
      <c r="N12" s="152"/>
    </row>
    <row r="13" spans="1:14" s="114" customFormat="1" ht="21" customHeight="1">
      <c r="A13" s="367"/>
      <c r="B13" s="390"/>
      <c r="C13" s="375"/>
      <c r="D13" s="383"/>
      <c r="E13" s="367"/>
      <c r="F13" s="136" t="s">
        <v>352</v>
      </c>
      <c r="G13" s="137" t="s">
        <v>353</v>
      </c>
      <c r="H13" s="133">
        <f t="shared" si="2"/>
        <v>18.824832000000001</v>
      </c>
      <c r="I13" s="151">
        <f>财政统发在职人员工资!R5*12/10000+'财政非统发在职人员工资 '!R5*12/10000</f>
        <v>18.824832000000001</v>
      </c>
      <c r="J13" s="152"/>
      <c r="K13" s="152"/>
      <c r="L13" s="152"/>
      <c r="M13" s="152"/>
      <c r="N13" s="152"/>
    </row>
    <row r="14" spans="1:14" s="114" customFormat="1" ht="21" customHeight="1">
      <c r="A14" s="367"/>
      <c r="B14" s="390"/>
      <c r="C14" s="375"/>
      <c r="D14" s="383"/>
      <c r="E14" s="367"/>
      <c r="F14" s="136" t="s">
        <v>354</v>
      </c>
      <c r="G14" s="137" t="s">
        <v>355</v>
      </c>
      <c r="H14" s="133">
        <f t="shared" si="2"/>
        <v>0</v>
      </c>
      <c r="I14" s="151"/>
      <c r="J14" s="152"/>
      <c r="K14" s="152"/>
      <c r="L14" s="152"/>
      <c r="M14" s="152"/>
      <c r="N14" s="152"/>
    </row>
    <row r="15" spans="1:14" s="114" customFormat="1" ht="21" customHeight="1">
      <c r="A15" s="367"/>
      <c r="B15" s="390"/>
      <c r="C15" s="375"/>
      <c r="D15" s="383"/>
      <c r="E15" s="367"/>
      <c r="F15" s="136" t="s">
        <v>356</v>
      </c>
      <c r="G15" s="137" t="s">
        <v>357</v>
      </c>
      <c r="H15" s="133">
        <f t="shared" si="2"/>
        <v>0.81220040000000004</v>
      </c>
      <c r="I15" s="151">
        <f>财政统发在职人员工资!S5*12/10000+财政统发在职人员工资!T5*12/10000+财政统发在职人员工资!U5*12/10000+'财政非统发在职人员工资 '!S5*12/10000+'财政非统发在职人员工资 '!T5*12/10000+'财政非统发在职人员工资 '!U5*12/10000</f>
        <v>0.81220040000000004</v>
      </c>
      <c r="J15" s="152"/>
      <c r="K15" s="152"/>
      <c r="L15" s="152"/>
      <c r="M15" s="152"/>
      <c r="N15" s="152"/>
    </row>
    <row r="16" spans="1:14" s="114" customFormat="1" ht="21" customHeight="1">
      <c r="A16" s="367"/>
      <c r="B16" s="140" t="s">
        <v>345</v>
      </c>
      <c r="C16" s="141" t="s">
        <v>358</v>
      </c>
      <c r="D16" s="138">
        <f>SUM(H16)</f>
        <v>26.993232000000006</v>
      </c>
      <c r="E16" s="367"/>
      <c r="F16" s="136" t="s">
        <v>359</v>
      </c>
      <c r="G16" s="137" t="s">
        <v>358</v>
      </c>
      <c r="H16" s="133">
        <f t="shared" si="2"/>
        <v>26.993232000000006</v>
      </c>
      <c r="I16" s="151">
        <f>财政统发在职人员工资!W5*12/10000+'财政非统发在职人员工资 '!W5*12/10000</f>
        <v>26.993232000000006</v>
      </c>
      <c r="J16" s="152"/>
      <c r="K16" s="152"/>
      <c r="L16" s="152"/>
      <c r="M16" s="152"/>
      <c r="N16" s="152"/>
    </row>
    <row r="17" spans="1:14" s="114" customFormat="1" ht="21" customHeight="1">
      <c r="A17" s="367"/>
      <c r="B17" s="390">
        <v>99</v>
      </c>
      <c r="C17" s="375" t="s">
        <v>360</v>
      </c>
      <c r="D17" s="382">
        <f>SUM(H17:H19)</f>
        <v>0</v>
      </c>
      <c r="E17" s="367"/>
      <c r="F17" s="136" t="s">
        <v>361</v>
      </c>
      <c r="G17" s="137" t="s">
        <v>362</v>
      </c>
      <c r="H17" s="133">
        <f t="shared" si="2"/>
        <v>0</v>
      </c>
      <c r="I17" s="152"/>
      <c r="J17" s="152"/>
      <c r="K17" s="152"/>
      <c r="L17" s="152"/>
      <c r="M17" s="152"/>
      <c r="N17" s="152"/>
    </row>
    <row r="18" spans="1:14" s="114" customFormat="1" ht="21" customHeight="1">
      <c r="A18" s="367"/>
      <c r="B18" s="390"/>
      <c r="C18" s="375"/>
      <c r="D18" s="383"/>
      <c r="E18" s="367"/>
      <c r="F18" s="136" t="s">
        <v>363</v>
      </c>
      <c r="G18" s="137" t="s">
        <v>364</v>
      </c>
      <c r="H18" s="133">
        <f t="shared" si="2"/>
        <v>0</v>
      </c>
      <c r="I18" s="152"/>
      <c r="J18" s="152"/>
      <c r="K18" s="152"/>
      <c r="L18" s="152"/>
      <c r="M18" s="152"/>
      <c r="N18" s="152"/>
    </row>
    <row r="19" spans="1:14" s="114" customFormat="1" ht="21" customHeight="1">
      <c r="A19" s="366"/>
      <c r="B19" s="390"/>
      <c r="C19" s="375"/>
      <c r="D19" s="383"/>
      <c r="E19" s="366"/>
      <c r="F19" s="136" t="s">
        <v>365</v>
      </c>
      <c r="G19" s="137" t="s">
        <v>366</v>
      </c>
      <c r="H19" s="133">
        <f t="shared" si="2"/>
        <v>0</v>
      </c>
      <c r="I19" s="152"/>
      <c r="J19" s="152"/>
      <c r="K19" s="152"/>
      <c r="L19" s="152"/>
      <c r="M19" s="152"/>
      <c r="N19" s="152"/>
    </row>
    <row r="20" spans="1:14" s="114" customFormat="1" ht="21" customHeight="1">
      <c r="A20" s="142">
        <v>502</v>
      </c>
      <c r="B20" s="142"/>
      <c r="C20" s="143" t="s">
        <v>367</v>
      </c>
      <c r="D20" s="138">
        <f>SUM(D21:D47)</f>
        <v>199.36</v>
      </c>
      <c r="E20" s="142">
        <v>302</v>
      </c>
      <c r="F20" s="144"/>
      <c r="G20" s="145" t="s">
        <v>368</v>
      </c>
      <c r="H20" s="133">
        <f>SUM(H21:H47)</f>
        <v>199.36</v>
      </c>
      <c r="I20" s="133">
        <f t="shared" ref="I20:N20" si="3">SUM(I21:I47)</f>
        <v>199.36</v>
      </c>
      <c r="J20" s="133">
        <f t="shared" si="3"/>
        <v>0</v>
      </c>
      <c r="K20" s="133">
        <f t="shared" si="3"/>
        <v>0</v>
      </c>
      <c r="L20" s="133">
        <f t="shared" si="3"/>
        <v>0</v>
      </c>
      <c r="M20" s="133">
        <f t="shared" si="3"/>
        <v>0</v>
      </c>
      <c r="N20" s="133">
        <f t="shared" si="3"/>
        <v>0</v>
      </c>
    </row>
    <row r="21" spans="1:14" s="114" customFormat="1" ht="21" customHeight="1">
      <c r="A21" s="372">
        <v>502</v>
      </c>
      <c r="B21" s="392" t="s">
        <v>340</v>
      </c>
      <c r="C21" s="376" t="s">
        <v>369</v>
      </c>
      <c r="D21" s="384">
        <f>SUM(H21:H34)</f>
        <v>169.36</v>
      </c>
      <c r="E21" s="365"/>
      <c r="F21" s="136" t="s">
        <v>340</v>
      </c>
      <c r="G21" s="137" t="s">
        <v>370</v>
      </c>
      <c r="H21" s="133">
        <f t="shared" ref="H21:H72" si="4">I21+J21+K21+L21+M21+N21</f>
        <v>140.06</v>
      </c>
      <c r="I21" s="152">
        <v>140.06</v>
      </c>
      <c r="J21" s="152"/>
      <c r="K21" s="152"/>
      <c r="L21" s="152"/>
      <c r="M21" s="152"/>
      <c r="N21" s="152"/>
    </row>
    <row r="22" spans="1:14" s="114" customFormat="1" ht="21" customHeight="1">
      <c r="A22" s="373"/>
      <c r="B22" s="393"/>
      <c r="C22" s="377"/>
      <c r="D22" s="385"/>
      <c r="E22" s="367"/>
      <c r="F22" s="136" t="s">
        <v>343</v>
      </c>
      <c r="G22" s="137" t="s">
        <v>371</v>
      </c>
      <c r="H22" s="133">
        <f t="shared" si="4"/>
        <v>0</v>
      </c>
      <c r="I22" s="152"/>
      <c r="J22" s="152"/>
      <c r="K22" s="152"/>
      <c r="L22" s="152"/>
      <c r="M22" s="152"/>
      <c r="N22" s="152"/>
    </row>
    <row r="23" spans="1:14" s="114" customFormat="1" ht="21" customHeight="1">
      <c r="A23" s="373"/>
      <c r="B23" s="393"/>
      <c r="C23" s="377"/>
      <c r="D23" s="385"/>
      <c r="E23" s="367"/>
      <c r="F23" s="136" t="s">
        <v>372</v>
      </c>
      <c r="G23" s="137" t="s">
        <v>373</v>
      </c>
      <c r="H23" s="133">
        <f t="shared" si="4"/>
        <v>0</v>
      </c>
      <c r="I23" s="152"/>
      <c r="J23" s="152"/>
      <c r="K23" s="152"/>
      <c r="L23" s="152"/>
      <c r="M23" s="152"/>
      <c r="N23" s="152"/>
    </row>
    <row r="24" spans="1:14" s="114" customFormat="1" ht="21" customHeight="1">
      <c r="A24" s="373"/>
      <c r="B24" s="393"/>
      <c r="C24" s="377"/>
      <c r="D24" s="385"/>
      <c r="E24" s="367"/>
      <c r="F24" s="136" t="s">
        <v>374</v>
      </c>
      <c r="G24" s="137" t="s">
        <v>375</v>
      </c>
      <c r="H24" s="133">
        <f t="shared" si="4"/>
        <v>1</v>
      </c>
      <c r="I24" s="152">
        <v>1</v>
      </c>
      <c r="J24" s="152"/>
      <c r="K24" s="152"/>
      <c r="L24" s="152"/>
      <c r="M24" s="152"/>
      <c r="N24" s="152"/>
    </row>
    <row r="25" spans="1:14" s="114" customFormat="1" ht="21" customHeight="1">
      <c r="A25" s="373"/>
      <c r="B25" s="393"/>
      <c r="C25" s="377"/>
      <c r="D25" s="385"/>
      <c r="E25" s="367"/>
      <c r="F25" s="136" t="s">
        <v>361</v>
      </c>
      <c r="G25" s="137" t="s">
        <v>376</v>
      </c>
      <c r="H25" s="133">
        <f t="shared" si="4"/>
        <v>2</v>
      </c>
      <c r="I25" s="152">
        <v>2</v>
      </c>
      <c r="J25" s="152"/>
      <c r="K25" s="152"/>
      <c r="L25" s="152"/>
      <c r="M25" s="152"/>
      <c r="N25" s="152"/>
    </row>
    <row r="26" spans="1:14" s="114" customFormat="1" ht="21" customHeight="1">
      <c r="A26" s="373"/>
      <c r="B26" s="393"/>
      <c r="C26" s="377"/>
      <c r="D26" s="385"/>
      <c r="E26" s="367"/>
      <c r="F26" s="136" t="s">
        <v>377</v>
      </c>
      <c r="G26" s="137" t="s">
        <v>378</v>
      </c>
      <c r="H26" s="133">
        <f t="shared" si="4"/>
        <v>1</v>
      </c>
      <c r="I26" s="152">
        <v>1</v>
      </c>
      <c r="J26" s="152"/>
      <c r="K26" s="152"/>
      <c r="L26" s="152"/>
      <c r="M26" s="152"/>
      <c r="N26" s="152"/>
    </row>
    <row r="27" spans="1:14" s="114" customFormat="1" ht="21" customHeight="1">
      <c r="A27" s="373"/>
      <c r="B27" s="393"/>
      <c r="C27" s="377"/>
      <c r="D27" s="385"/>
      <c r="E27" s="367"/>
      <c r="F27" s="136" t="s">
        <v>348</v>
      </c>
      <c r="G27" s="137" t="s">
        <v>379</v>
      </c>
      <c r="H27" s="133">
        <f t="shared" si="4"/>
        <v>0</v>
      </c>
      <c r="I27" s="152"/>
      <c r="J27" s="152"/>
      <c r="K27" s="152"/>
      <c r="L27" s="152"/>
      <c r="M27" s="152"/>
      <c r="N27" s="152"/>
    </row>
    <row r="28" spans="1:14" s="114" customFormat="1" ht="21" customHeight="1">
      <c r="A28" s="373"/>
      <c r="B28" s="393"/>
      <c r="C28" s="377"/>
      <c r="D28" s="385"/>
      <c r="E28" s="367"/>
      <c r="F28" s="136" t="s">
        <v>350</v>
      </c>
      <c r="G28" s="137" t="s">
        <v>380</v>
      </c>
      <c r="H28" s="133">
        <f t="shared" si="4"/>
        <v>0</v>
      </c>
      <c r="I28" s="152"/>
      <c r="J28" s="152"/>
      <c r="K28" s="152"/>
      <c r="L28" s="152"/>
      <c r="M28" s="152"/>
      <c r="N28" s="152"/>
    </row>
    <row r="29" spans="1:14" s="114" customFormat="1" ht="21" customHeight="1">
      <c r="A29" s="373"/>
      <c r="B29" s="393"/>
      <c r="C29" s="377"/>
      <c r="D29" s="385"/>
      <c r="E29" s="367"/>
      <c r="F29" s="136" t="s">
        <v>354</v>
      </c>
      <c r="G29" s="137" t="s">
        <v>381</v>
      </c>
      <c r="H29" s="133">
        <f t="shared" si="4"/>
        <v>3</v>
      </c>
      <c r="I29" s="152">
        <v>3</v>
      </c>
      <c r="J29" s="152"/>
      <c r="K29" s="152"/>
      <c r="L29" s="152"/>
      <c r="M29" s="152"/>
      <c r="N29" s="152"/>
    </row>
    <row r="30" spans="1:14" s="114" customFormat="1" ht="21" customHeight="1">
      <c r="A30" s="373"/>
      <c r="B30" s="393"/>
      <c r="C30" s="377"/>
      <c r="D30" s="385"/>
      <c r="E30" s="367"/>
      <c r="F30" s="136" t="s">
        <v>363</v>
      </c>
      <c r="G30" s="137" t="s">
        <v>382</v>
      </c>
      <c r="H30" s="133">
        <f t="shared" si="4"/>
        <v>0</v>
      </c>
      <c r="I30" s="152"/>
      <c r="J30" s="152"/>
      <c r="K30" s="152"/>
      <c r="L30" s="152"/>
      <c r="M30" s="152"/>
      <c r="N30" s="152"/>
    </row>
    <row r="31" spans="1:14" s="114" customFormat="1" ht="21" customHeight="1">
      <c r="A31" s="373"/>
      <c r="B31" s="393"/>
      <c r="C31" s="377"/>
      <c r="D31" s="385"/>
      <c r="E31" s="367"/>
      <c r="F31" s="136" t="s">
        <v>383</v>
      </c>
      <c r="G31" s="137" t="s">
        <v>384</v>
      </c>
      <c r="H31" s="133">
        <f t="shared" si="4"/>
        <v>5</v>
      </c>
      <c r="I31" s="152">
        <v>5</v>
      </c>
      <c r="J31" s="152"/>
      <c r="K31" s="152"/>
      <c r="L31" s="152"/>
      <c r="M31" s="152"/>
      <c r="N31" s="152"/>
    </row>
    <row r="32" spans="1:14" s="114" customFormat="1" ht="21" customHeight="1">
      <c r="A32" s="373"/>
      <c r="B32" s="393"/>
      <c r="C32" s="377"/>
      <c r="D32" s="385"/>
      <c r="E32" s="367"/>
      <c r="F32" s="136" t="s">
        <v>385</v>
      </c>
      <c r="G32" s="137" t="s">
        <v>386</v>
      </c>
      <c r="H32" s="133">
        <f t="shared" si="4"/>
        <v>5</v>
      </c>
      <c r="I32" s="152">
        <v>5</v>
      </c>
      <c r="J32" s="152"/>
      <c r="K32" s="152"/>
      <c r="L32" s="152"/>
      <c r="M32" s="152"/>
      <c r="N32" s="152"/>
    </row>
    <row r="33" spans="1:14" s="114" customFormat="1" ht="21" customHeight="1">
      <c r="A33" s="373"/>
      <c r="B33" s="393"/>
      <c r="C33" s="377"/>
      <c r="D33" s="385"/>
      <c r="E33" s="367"/>
      <c r="F33" s="136" t="s">
        <v>387</v>
      </c>
      <c r="G33" s="137" t="s">
        <v>388</v>
      </c>
      <c r="H33" s="133">
        <f t="shared" si="4"/>
        <v>12.3</v>
      </c>
      <c r="I33" s="152">
        <v>12.3</v>
      </c>
      <c r="J33" s="152"/>
      <c r="K33" s="152"/>
      <c r="L33" s="152"/>
      <c r="M33" s="152"/>
      <c r="N33" s="152"/>
    </row>
    <row r="34" spans="1:14" s="114" customFormat="1" ht="21" customHeight="1">
      <c r="A34" s="373"/>
      <c r="B34" s="402"/>
      <c r="C34" s="394"/>
      <c r="D34" s="386"/>
      <c r="E34" s="367"/>
      <c r="F34" s="136" t="s">
        <v>389</v>
      </c>
      <c r="G34" s="137" t="s">
        <v>390</v>
      </c>
      <c r="H34" s="133">
        <f t="shared" si="4"/>
        <v>0</v>
      </c>
      <c r="I34" s="152"/>
      <c r="J34" s="152"/>
      <c r="K34" s="152"/>
      <c r="L34" s="152"/>
      <c r="M34" s="152"/>
      <c r="N34" s="152"/>
    </row>
    <row r="35" spans="1:14" s="114" customFormat="1" ht="21" customHeight="1">
      <c r="A35" s="373"/>
      <c r="B35" s="136" t="s">
        <v>343</v>
      </c>
      <c r="C35" s="147" t="s">
        <v>391</v>
      </c>
      <c r="D35" s="138">
        <f>H35</f>
        <v>0</v>
      </c>
      <c r="E35" s="367"/>
      <c r="F35" s="136" t="s">
        <v>392</v>
      </c>
      <c r="G35" s="137" t="s">
        <v>391</v>
      </c>
      <c r="H35" s="133">
        <f t="shared" si="4"/>
        <v>0</v>
      </c>
      <c r="I35" s="152"/>
      <c r="J35" s="152"/>
      <c r="K35" s="152"/>
      <c r="L35" s="152"/>
      <c r="M35" s="152"/>
      <c r="N35" s="152"/>
    </row>
    <row r="36" spans="1:14" s="114" customFormat="1" ht="21" customHeight="1">
      <c r="A36" s="373"/>
      <c r="B36" s="136" t="s">
        <v>345</v>
      </c>
      <c r="C36" s="147" t="s">
        <v>393</v>
      </c>
      <c r="D36" s="138">
        <f>H36</f>
        <v>0</v>
      </c>
      <c r="E36" s="367"/>
      <c r="F36" s="136" t="s">
        <v>394</v>
      </c>
      <c r="G36" s="137" t="s">
        <v>393</v>
      </c>
      <c r="H36" s="133">
        <f t="shared" si="4"/>
        <v>0</v>
      </c>
      <c r="I36" s="152"/>
      <c r="J36" s="152"/>
      <c r="K36" s="152"/>
      <c r="L36" s="152"/>
      <c r="M36" s="152"/>
      <c r="N36" s="152"/>
    </row>
    <row r="37" spans="1:14" s="114" customFormat="1" ht="21" customHeight="1">
      <c r="A37" s="373"/>
      <c r="B37" s="390" t="s">
        <v>372</v>
      </c>
      <c r="C37" s="375" t="s">
        <v>395</v>
      </c>
      <c r="D37" s="384">
        <f>SUM(H37:H39)</f>
        <v>0</v>
      </c>
      <c r="E37" s="367"/>
      <c r="F37" s="136" t="s">
        <v>396</v>
      </c>
      <c r="G37" s="137" t="s">
        <v>397</v>
      </c>
      <c r="H37" s="133">
        <f t="shared" si="4"/>
        <v>0</v>
      </c>
      <c r="I37" s="152"/>
      <c r="J37" s="152"/>
      <c r="K37" s="152"/>
      <c r="L37" s="152"/>
      <c r="M37" s="152"/>
      <c r="N37" s="152"/>
    </row>
    <row r="38" spans="1:14" s="114" customFormat="1" ht="21" customHeight="1">
      <c r="A38" s="373"/>
      <c r="B38" s="390"/>
      <c r="C38" s="375"/>
      <c r="D38" s="385"/>
      <c r="E38" s="367"/>
      <c r="F38" s="136" t="s">
        <v>398</v>
      </c>
      <c r="G38" s="137" t="s">
        <v>399</v>
      </c>
      <c r="H38" s="133">
        <f t="shared" si="4"/>
        <v>0</v>
      </c>
      <c r="I38" s="152"/>
      <c r="J38" s="152"/>
      <c r="K38" s="152"/>
      <c r="L38" s="152"/>
      <c r="M38" s="152"/>
      <c r="N38" s="152"/>
    </row>
    <row r="39" spans="1:14" s="114" customFormat="1" ht="21" customHeight="1">
      <c r="A39" s="373"/>
      <c r="B39" s="390"/>
      <c r="C39" s="375"/>
      <c r="D39" s="386"/>
      <c r="E39" s="367"/>
      <c r="F39" s="136" t="s">
        <v>400</v>
      </c>
      <c r="G39" s="137" t="s">
        <v>401</v>
      </c>
      <c r="H39" s="133">
        <f t="shared" si="4"/>
        <v>0</v>
      </c>
      <c r="I39" s="152"/>
      <c r="J39" s="152"/>
      <c r="K39" s="152"/>
      <c r="L39" s="152"/>
      <c r="M39" s="152"/>
      <c r="N39" s="152"/>
    </row>
    <row r="40" spans="1:14" s="114" customFormat="1" ht="21" customHeight="1">
      <c r="A40" s="373"/>
      <c r="B40" s="390" t="s">
        <v>374</v>
      </c>
      <c r="C40" s="375" t="s">
        <v>402</v>
      </c>
      <c r="D40" s="384">
        <f>SUM(H40:H42)</f>
        <v>0</v>
      </c>
      <c r="E40" s="367"/>
      <c r="F40" s="136" t="s">
        <v>345</v>
      </c>
      <c r="G40" s="137" t="s">
        <v>403</v>
      </c>
      <c r="H40" s="133">
        <f t="shared" si="4"/>
        <v>0</v>
      </c>
      <c r="I40" s="152"/>
      <c r="J40" s="152"/>
      <c r="K40" s="152"/>
      <c r="L40" s="152"/>
      <c r="M40" s="152"/>
      <c r="N40" s="152"/>
    </row>
    <row r="41" spans="1:14" s="114" customFormat="1" ht="21" customHeight="1">
      <c r="A41" s="373"/>
      <c r="B41" s="390"/>
      <c r="C41" s="375"/>
      <c r="D41" s="385"/>
      <c r="E41" s="367"/>
      <c r="F41" s="136" t="s">
        <v>404</v>
      </c>
      <c r="G41" s="137" t="s">
        <v>405</v>
      </c>
      <c r="H41" s="133">
        <f t="shared" si="4"/>
        <v>0</v>
      </c>
      <c r="I41" s="152"/>
      <c r="J41" s="152"/>
      <c r="K41" s="152"/>
      <c r="L41" s="152"/>
      <c r="M41" s="152"/>
      <c r="N41" s="152"/>
    </row>
    <row r="42" spans="1:14" s="114" customFormat="1" ht="21" customHeight="1">
      <c r="A42" s="373"/>
      <c r="B42" s="390"/>
      <c r="C42" s="375"/>
      <c r="D42" s="386"/>
      <c r="E42" s="367"/>
      <c r="F42" s="136" t="s">
        <v>406</v>
      </c>
      <c r="G42" s="137" t="s">
        <v>402</v>
      </c>
      <c r="H42" s="133">
        <f t="shared" si="4"/>
        <v>0</v>
      </c>
      <c r="I42" s="152"/>
      <c r="J42" s="152"/>
      <c r="K42" s="152"/>
      <c r="L42" s="152"/>
      <c r="M42" s="152"/>
      <c r="N42" s="152"/>
    </row>
    <row r="43" spans="1:14" s="114" customFormat="1" ht="21" customHeight="1">
      <c r="A43" s="373"/>
      <c r="B43" s="136" t="s">
        <v>361</v>
      </c>
      <c r="C43" s="147" t="s">
        <v>407</v>
      </c>
      <c r="D43" s="138">
        <f>H43</f>
        <v>18</v>
      </c>
      <c r="E43" s="367"/>
      <c r="F43" s="136" t="s">
        <v>408</v>
      </c>
      <c r="G43" s="137" t="s">
        <v>407</v>
      </c>
      <c r="H43" s="133">
        <f t="shared" si="4"/>
        <v>18</v>
      </c>
      <c r="I43" s="152">
        <v>18</v>
      </c>
      <c r="J43" s="152"/>
      <c r="K43" s="152"/>
      <c r="L43" s="152"/>
      <c r="M43" s="152"/>
      <c r="N43" s="152"/>
    </row>
    <row r="44" spans="1:14" s="114" customFormat="1" ht="21" customHeight="1">
      <c r="A44" s="373"/>
      <c r="B44" s="136" t="s">
        <v>377</v>
      </c>
      <c r="C44" s="147" t="s">
        <v>409</v>
      </c>
      <c r="D44" s="138">
        <f>H44</f>
        <v>0</v>
      </c>
      <c r="E44" s="367"/>
      <c r="F44" s="136" t="s">
        <v>356</v>
      </c>
      <c r="G44" s="137" t="s">
        <v>409</v>
      </c>
      <c r="H44" s="133">
        <f t="shared" si="4"/>
        <v>0</v>
      </c>
      <c r="I44" s="152"/>
      <c r="J44" s="152"/>
      <c r="K44" s="152"/>
      <c r="L44" s="152"/>
      <c r="M44" s="152"/>
      <c r="N44" s="152"/>
    </row>
    <row r="45" spans="1:14" s="114" customFormat="1" ht="21" customHeight="1">
      <c r="A45" s="373"/>
      <c r="B45" s="136" t="s">
        <v>348</v>
      </c>
      <c r="C45" s="147" t="s">
        <v>410</v>
      </c>
      <c r="D45" s="138">
        <f>H45</f>
        <v>4</v>
      </c>
      <c r="E45" s="367"/>
      <c r="F45" s="136" t="s">
        <v>411</v>
      </c>
      <c r="G45" s="137" t="s">
        <v>410</v>
      </c>
      <c r="H45" s="133">
        <f t="shared" si="4"/>
        <v>4</v>
      </c>
      <c r="I45" s="152">
        <v>4</v>
      </c>
      <c r="J45" s="152"/>
      <c r="K45" s="152"/>
      <c r="L45" s="152"/>
      <c r="M45" s="152"/>
      <c r="N45" s="152"/>
    </row>
    <row r="46" spans="1:14" s="114" customFormat="1" ht="21" customHeight="1">
      <c r="A46" s="373"/>
      <c r="B46" s="140" t="s">
        <v>350</v>
      </c>
      <c r="C46" s="146" t="s">
        <v>412</v>
      </c>
      <c r="D46" s="138">
        <f>H46</f>
        <v>0</v>
      </c>
      <c r="E46" s="367"/>
      <c r="F46" s="136" t="s">
        <v>359</v>
      </c>
      <c r="G46" s="137" t="s">
        <v>412</v>
      </c>
      <c r="H46" s="133">
        <f t="shared" si="4"/>
        <v>0</v>
      </c>
      <c r="I46" s="152"/>
      <c r="J46" s="152"/>
      <c r="K46" s="152"/>
      <c r="L46" s="152"/>
      <c r="M46" s="152"/>
      <c r="N46" s="152"/>
    </row>
    <row r="47" spans="1:14" s="114" customFormat="1" ht="21" customHeight="1">
      <c r="A47" s="374"/>
      <c r="B47" s="134">
        <v>99</v>
      </c>
      <c r="C47" s="135" t="s">
        <v>413</v>
      </c>
      <c r="D47" s="138">
        <f>H47</f>
        <v>8</v>
      </c>
      <c r="E47" s="366"/>
      <c r="F47" s="136" t="s">
        <v>365</v>
      </c>
      <c r="G47" s="137" t="s">
        <v>413</v>
      </c>
      <c r="H47" s="133">
        <f t="shared" si="4"/>
        <v>8</v>
      </c>
      <c r="I47" s="152">
        <v>8</v>
      </c>
      <c r="J47" s="152"/>
      <c r="K47" s="152"/>
      <c r="L47" s="152"/>
      <c r="M47" s="152"/>
      <c r="N47" s="152"/>
    </row>
    <row r="48" spans="1:14" s="114" customFormat="1" ht="21" customHeight="1">
      <c r="A48" s="128">
        <v>503</v>
      </c>
      <c r="B48" s="148"/>
      <c r="C48" s="143" t="s">
        <v>414</v>
      </c>
      <c r="D48" s="149">
        <f>SUM(D49:D64)</f>
        <v>26</v>
      </c>
      <c r="E48" s="128">
        <v>310</v>
      </c>
      <c r="F48" s="131"/>
      <c r="G48" s="132" t="s">
        <v>415</v>
      </c>
      <c r="H48" s="133">
        <f t="shared" ref="H48:N48" si="5">SUM(H49:H64)</f>
        <v>26</v>
      </c>
      <c r="I48" s="133">
        <f t="shared" si="5"/>
        <v>26</v>
      </c>
      <c r="J48" s="133">
        <f t="shared" si="5"/>
        <v>0</v>
      </c>
      <c r="K48" s="133">
        <f t="shared" si="5"/>
        <v>0</v>
      </c>
      <c r="L48" s="133">
        <f t="shared" si="5"/>
        <v>0</v>
      </c>
      <c r="M48" s="133">
        <f t="shared" si="5"/>
        <v>0</v>
      </c>
      <c r="N48" s="133">
        <f t="shared" si="5"/>
        <v>0</v>
      </c>
    </row>
    <row r="49" spans="1:14" s="114" customFormat="1" ht="21" customHeight="1">
      <c r="A49" s="372"/>
      <c r="B49" s="134" t="s">
        <v>340</v>
      </c>
      <c r="C49" s="135" t="s">
        <v>416</v>
      </c>
      <c r="D49" s="138">
        <f>H49</f>
        <v>0</v>
      </c>
      <c r="E49" s="365"/>
      <c r="F49" s="136" t="s">
        <v>340</v>
      </c>
      <c r="G49" s="137" t="s">
        <v>416</v>
      </c>
      <c r="H49" s="133">
        <f t="shared" si="4"/>
        <v>0</v>
      </c>
      <c r="I49" s="152"/>
      <c r="J49" s="152"/>
      <c r="K49" s="152"/>
      <c r="L49" s="152"/>
      <c r="M49" s="152"/>
      <c r="N49" s="152"/>
    </row>
    <row r="50" spans="1:14" s="114" customFormat="1" ht="21" customHeight="1">
      <c r="A50" s="373"/>
      <c r="B50" s="295" t="s">
        <v>343</v>
      </c>
      <c r="C50" s="135" t="s">
        <v>417</v>
      </c>
      <c r="D50" s="138">
        <f>H50</f>
        <v>0</v>
      </c>
      <c r="E50" s="367"/>
      <c r="F50" s="136" t="s">
        <v>374</v>
      </c>
      <c r="G50" s="137" t="s">
        <v>417</v>
      </c>
      <c r="H50" s="133">
        <f t="shared" si="4"/>
        <v>0</v>
      </c>
      <c r="I50" s="152"/>
      <c r="J50" s="152"/>
      <c r="K50" s="152"/>
      <c r="L50" s="152"/>
      <c r="M50" s="152"/>
      <c r="N50" s="152"/>
    </row>
    <row r="51" spans="1:14" s="114" customFormat="1" ht="21" customHeight="1">
      <c r="A51" s="373"/>
      <c r="B51" s="136" t="s">
        <v>345</v>
      </c>
      <c r="C51" s="135" t="s">
        <v>418</v>
      </c>
      <c r="D51" s="138">
        <f>H51</f>
        <v>0</v>
      </c>
      <c r="E51" s="367"/>
      <c r="F51" s="136" t="s">
        <v>359</v>
      </c>
      <c r="G51" s="137" t="s">
        <v>418</v>
      </c>
      <c r="H51" s="133">
        <f t="shared" si="4"/>
        <v>0</v>
      </c>
      <c r="I51" s="152"/>
      <c r="J51" s="152"/>
      <c r="K51" s="152"/>
      <c r="L51" s="152"/>
      <c r="M51" s="152"/>
      <c r="N51" s="152"/>
    </row>
    <row r="52" spans="1:14" s="114" customFormat="1" ht="21" customHeight="1">
      <c r="A52" s="373"/>
      <c r="B52" s="390" t="s">
        <v>374</v>
      </c>
      <c r="C52" s="375" t="s">
        <v>419</v>
      </c>
      <c r="D52" s="384">
        <f>SUM(H52:H55)</f>
        <v>0</v>
      </c>
      <c r="E52" s="367"/>
      <c r="F52" s="136" t="s">
        <v>350</v>
      </c>
      <c r="G52" s="137" t="s">
        <v>420</v>
      </c>
      <c r="H52" s="133">
        <f t="shared" si="4"/>
        <v>0</v>
      </c>
      <c r="I52" s="152"/>
      <c r="J52" s="152"/>
      <c r="K52" s="152"/>
      <c r="L52" s="152"/>
      <c r="M52" s="152"/>
      <c r="N52" s="152"/>
    </row>
    <row r="53" spans="1:14" s="114" customFormat="1" ht="21" customHeight="1">
      <c r="A53" s="373"/>
      <c r="B53" s="390"/>
      <c r="C53" s="375"/>
      <c r="D53" s="385"/>
      <c r="E53" s="367"/>
      <c r="F53" s="136" t="s">
        <v>352</v>
      </c>
      <c r="G53" s="137" t="s">
        <v>421</v>
      </c>
      <c r="H53" s="133">
        <f t="shared" si="4"/>
        <v>0</v>
      </c>
      <c r="I53" s="152"/>
      <c r="J53" s="152"/>
      <c r="K53" s="152"/>
      <c r="L53" s="152"/>
      <c r="M53" s="152"/>
      <c r="N53" s="152"/>
    </row>
    <row r="54" spans="1:14" s="114" customFormat="1" ht="21" customHeight="1">
      <c r="A54" s="373"/>
      <c r="B54" s="390"/>
      <c r="C54" s="375"/>
      <c r="D54" s="385"/>
      <c r="E54" s="367"/>
      <c r="F54" s="136" t="s">
        <v>354</v>
      </c>
      <c r="G54" s="137" t="s">
        <v>422</v>
      </c>
      <c r="H54" s="133">
        <f t="shared" si="4"/>
        <v>0</v>
      </c>
      <c r="I54" s="152"/>
      <c r="J54" s="152"/>
      <c r="K54" s="152"/>
      <c r="L54" s="152"/>
      <c r="M54" s="152"/>
      <c r="N54" s="152"/>
    </row>
    <row r="55" spans="1:14" s="114" customFormat="1" ht="21" customHeight="1">
      <c r="A55" s="373"/>
      <c r="B55" s="390"/>
      <c r="C55" s="375"/>
      <c r="D55" s="386"/>
      <c r="E55" s="367"/>
      <c r="F55" s="136" t="s">
        <v>356</v>
      </c>
      <c r="G55" s="137" t="s">
        <v>423</v>
      </c>
      <c r="H55" s="133">
        <f t="shared" si="4"/>
        <v>0</v>
      </c>
      <c r="I55" s="152"/>
      <c r="J55" s="152"/>
      <c r="K55" s="152"/>
      <c r="L55" s="152"/>
      <c r="M55" s="152"/>
      <c r="N55" s="152"/>
    </row>
    <row r="56" spans="1:14" s="114" customFormat="1" ht="21" customHeight="1">
      <c r="A56" s="373"/>
      <c r="B56" s="390" t="s">
        <v>361</v>
      </c>
      <c r="C56" s="375" t="s">
        <v>424</v>
      </c>
      <c r="D56" s="384">
        <f>SUM(H56:H58)</f>
        <v>26</v>
      </c>
      <c r="E56" s="367"/>
      <c r="F56" s="136" t="s">
        <v>343</v>
      </c>
      <c r="G56" s="137" t="s">
        <v>425</v>
      </c>
      <c r="H56" s="133">
        <f t="shared" si="4"/>
        <v>26</v>
      </c>
      <c r="I56" s="152">
        <v>26</v>
      </c>
      <c r="J56" s="152"/>
      <c r="K56" s="152"/>
      <c r="L56" s="152"/>
      <c r="M56" s="152"/>
      <c r="N56" s="152"/>
    </row>
    <row r="57" spans="1:14" s="114" customFormat="1" ht="21" customHeight="1">
      <c r="A57" s="373"/>
      <c r="B57" s="390"/>
      <c r="C57" s="375"/>
      <c r="D57" s="385"/>
      <c r="E57" s="367"/>
      <c r="F57" s="136" t="s">
        <v>345</v>
      </c>
      <c r="G57" s="137" t="s">
        <v>426</v>
      </c>
      <c r="H57" s="133">
        <f t="shared" si="4"/>
        <v>0</v>
      </c>
      <c r="I57" s="152"/>
      <c r="J57" s="152"/>
      <c r="K57" s="152"/>
      <c r="L57" s="152"/>
      <c r="M57" s="152"/>
      <c r="N57" s="152"/>
    </row>
    <row r="58" spans="1:14" s="114" customFormat="1" ht="21" customHeight="1">
      <c r="A58" s="373"/>
      <c r="B58" s="390"/>
      <c r="C58" s="375"/>
      <c r="D58" s="386"/>
      <c r="E58" s="367"/>
      <c r="F58" s="136" t="s">
        <v>377</v>
      </c>
      <c r="G58" s="137" t="s">
        <v>427</v>
      </c>
      <c r="H58" s="133">
        <f t="shared" si="4"/>
        <v>0</v>
      </c>
      <c r="I58" s="152"/>
      <c r="J58" s="152"/>
      <c r="K58" s="152"/>
      <c r="L58" s="152"/>
      <c r="M58" s="152"/>
      <c r="N58" s="152"/>
    </row>
    <row r="59" spans="1:14" s="114" customFormat="1" ht="21" customHeight="1">
      <c r="A59" s="373"/>
      <c r="B59" s="136" t="s">
        <v>377</v>
      </c>
      <c r="C59" s="135" t="s">
        <v>428</v>
      </c>
      <c r="D59" s="138">
        <f>H59</f>
        <v>0</v>
      </c>
      <c r="E59" s="367"/>
      <c r="F59" s="136" t="s">
        <v>361</v>
      </c>
      <c r="G59" s="137" t="s">
        <v>428</v>
      </c>
      <c r="H59" s="133">
        <f t="shared" si="4"/>
        <v>0</v>
      </c>
      <c r="I59" s="152"/>
      <c r="J59" s="152"/>
      <c r="K59" s="152"/>
      <c r="L59" s="152"/>
      <c r="M59" s="152"/>
      <c r="N59" s="152"/>
    </row>
    <row r="60" spans="1:14" s="114" customFormat="1" ht="21" customHeight="1">
      <c r="A60" s="373"/>
      <c r="B60" s="390" t="s">
        <v>365</v>
      </c>
      <c r="C60" s="375" t="s">
        <v>429</v>
      </c>
      <c r="D60" s="384">
        <f>SUM(H60:H64)</f>
        <v>0</v>
      </c>
      <c r="E60" s="367"/>
      <c r="F60" s="136" t="s">
        <v>348</v>
      </c>
      <c r="G60" s="137" t="s">
        <v>430</v>
      </c>
      <c r="H60" s="133">
        <f t="shared" si="4"/>
        <v>0</v>
      </c>
      <c r="I60" s="152"/>
      <c r="J60" s="152"/>
      <c r="K60" s="152"/>
      <c r="L60" s="152"/>
      <c r="M60" s="152"/>
      <c r="N60" s="152"/>
    </row>
    <row r="61" spans="1:14" s="114" customFormat="1" ht="21" customHeight="1">
      <c r="A61" s="373"/>
      <c r="B61" s="390"/>
      <c r="C61" s="375"/>
      <c r="D61" s="385"/>
      <c r="E61" s="367"/>
      <c r="F61" s="136" t="s">
        <v>431</v>
      </c>
      <c r="G61" s="137" t="s">
        <v>432</v>
      </c>
      <c r="H61" s="133">
        <f t="shared" si="4"/>
        <v>0</v>
      </c>
      <c r="I61" s="152"/>
      <c r="J61" s="152"/>
      <c r="K61" s="152"/>
      <c r="L61" s="152"/>
      <c r="M61" s="152"/>
      <c r="N61" s="152"/>
    </row>
    <row r="62" spans="1:14" s="114" customFormat="1" ht="21" customHeight="1">
      <c r="A62" s="373"/>
      <c r="B62" s="390"/>
      <c r="C62" s="375"/>
      <c r="D62" s="385"/>
      <c r="E62" s="367"/>
      <c r="F62" s="136">
        <v>21</v>
      </c>
      <c r="G62" s="137" t="s">
        <v>433</v>
      </c>
      <c r="H62" s="133">
        <f t="shared" si="4"/>
        <v>0</v>
      </c>
      <c r="I62" s="152"/>
      <c r="J62" s="152"/>
      <c r="K62" s="152"/>
      <c r="L62" s="152"/>
      <c r="M62" s="152"/>
      <c r="N62" s="152"/>
    </row>
    <row r="63" spans="1:14" s="114" customFormat="1" ht="21" customHeight="1">
      <c r="A63" s="373"/>
      <c r="B63" s="390"/>
      <c r="C63" s="375"/>
      <c r="D63" s="385"/>
      <c r="E63" s="367"/>
      <c r="F63" s="136">
        <v>22</v>
      </c>
      <c r="G63" s="137" t="s">
        <v>434</v>
      </c>
      <c r="H63" s="133">
        <f t="shared" si="4"/>
        <v>0</v>
      </c>
      <c r="I63" s="152"/>
      <c r="J63" s="152"/>
      <c r="K63" s="152"/>
      <c r="L63" s="152"/>
      <c r="M63" s="152"/>
      <c r="N63" s="152"/>
    </row>
    <row r="64" spans="1:14" s="114" customFormat="1" ht="21" customHeight="1">
      <c r="A64" s="374"/>
      <c r="B64" s="390"/>
      <c r="C64" s="375"/>
      <c r="D64" s="386"/>
      <c r="E64" s="366"/>
      <c r="F64" s="296" t="s">
        <v>365</v>
      </c>
      <c r="G64" s="137" t="s">
        <v>429</v>
      </c>
      <c r="H64" s="133">
        <f t="shared" si="4"/>
        <v>0</v>
      </c>
      <c r="I64" s="152"/>
      <c r="J64" s="152"/>
      <c r="K64" s="152"/>
      <c r="L64" s="152"/>
      <c r="M64" s="152"/>
      <c r="N64" s="152"/>
    </row>
    <row r="65" spans="1:14" s="114" customFormat="1" ht="21" customHeight="1">
      <c r="A65" s="128">
        <v>504</v>
      </c>
      <c r="B65" s="134"/>
      <c r="C65" s="143" t="s">
        <v>435</v>
      </c>
      <c r="D65" s="138">
        <f>SUM(D66:D77)</f>
        <v>0</v>
      </c>
      <c r="E65" s="128">
        <v>309</v>
      </c>
      <c r="F65" s="153"/>
      <c r="G65" s="132" t="s">
        <v>436</v>
      </c>
      <c r="H65" s="133">
        <f t="shared" ref="H65:N65" si="6">SUM(H66:H77)</f>
        <v>0</v>
      </c>
      <c r="I65" s="133">
        <f t="shared" si="6"/>
        <v>0</v>
      </c>
      <c r="J65" s="133">
        <f t="shared" si="6"/>
        <v>0</v>
      </c>
      <c r="K65" s="133">
        <f t="shared" si="6"/>
        <v>0</v>
      </c>
      <c r="L65" s="133">
        <f t="shared" si="6"/>
        <v>0</v>
      </c>
      <c r="M65" s="133">
        <f t="shared" si="6"/>
        <v>0</v>
      </c>
      <c r="N65" s="133">
        <f t="shared" si="6"/>
        <v>0</v>
      </c>
    </row>
    <row r="66" spans="1:14" s="114" customFormat="1" ht="21" customHeight="1">
      <c r="A66" s="372">
        <v>504</v>
      </c>
      <c r="B66" s="134" t="s">
        <v>340</v>
      </c>
      <c r="C66" s="135" t="s">
        <v>416</v>
      </c>
      <c r="D66" s="138">
        <f>H66</f>
        <v>0</v>
      </c>
      <c r="E66" s="365"/>
      <c r="F66" s="136" t="s">
        <v>340</v>
      </c>
      <c r="G66" s="137" t="s">
        <v>416</v>
      </c>
      <c r="H66" s="133">
        <f t="shared" si="4"/>
        <v>0</v>
      </c>
      <c r="I66" s="152"/>
      <c r="J66" s="152"/>
      <c r="K66" s="152"/>
      <c r="L66" s="152"/>
      <c r="M66" s="152"/>
      <c r="N66" s="152"/>
    </row>
    <row r="67" spans="1:14" s="114" customFormat="1" ht="21" customHeight="1">
      <c r="A67" s="373"/>
      <c r="B67" s="295" t="s">
        <v>343</v>
      </c>
      <c r="C67" s="135" t="s">
        <v>417</v>
      </c>
      <c r="D67" s="138">
        <f>H67</f>
        <v>0</v>
      </c>
      <c r="E67" s="367"/>
      <c r="F67" s="136" t="s">
        <v>374</v>
      </c>
      <c r="G67" s="137" t="s">
        <v>417</v>
      </c>
      <c r="H67" s="133">
        <f t="shared" si="4"/>
        <v>0</v>
      </c>
      <c r="I67" s="152"/>
      <c r="J67" s="152"/>
      <c r="K67" s="152"/>
      <c r="L67" s="152"/>
      <c r="M67" s="152"/>
      <c r="N67" s="152"/>
    </row>
    <row r="68" spans="1:14" s="114" customFormat="1" ht="21" customHeight="1">
      <c r="A68" s="373"/>
      <c r="B68" s="136" t="s">
        <v>345</v>
      </c>
      <c r="C68" s="135" t="s">
        <v>418</v>
      </c>
      <c r="D68" s="138">
        <f>H68</f>
        <v>0</v>
      </c>
      <c r="E68" s="367"/>
      <c r="F68" s="136" t="s">
        <v>359</v>
      </c>
      <c r="G68" s="137" t="s">
        <v>418</v>
      </c>
      <c r="H68" s="133">
        <f t="shared" si="4"/>
        <v>0</v>
      </c>
      <c r="I68" s="152"/>
      <c r="J68" s="152"/>
      <c r="K68" s="152"/>
      <c r="L68" s="152"/>
      <c r="M68" s="152"/>
      <c r="N68" s="152"/>
    </row>
    <row r="69" spans="1:14" s="114" customFormat="1" ht="21" customHeight="1">
      <c r="A69" s="373"/>
      <c r="B69" s="390" t="s">
        <v>372</v>
      </c>
      <c r="C69" s="375" t="s">
        <v>424</v>
      </c>
      <c r="D69" s="384">
        <f>SUM(H69:H71)</f>
        <v>0</v>
      </c>
      <c r="E69" s="367"/>
      <c r="F69" s="136" t="s">
        <v>343</v>
      </c>
      <c r="G69" s="137" t="s">
        <v>425</v>
      </c>
      <c r="H69" s="133">
        <f t="shared" si="4"/>
        <v>0</v>
      </c>
      <c r="I69" s="152"/>
      <c r="J69" s="152"/>
      <c r="K69" s="152"/>
      <c r="L69" s="152"/>
      <c r="M69" s="152"/>
      <c r="N69" s="152"/>
    </row>
    <row r="70" spans="1:14" s="114" customFormat="1" ht="21" customHeight="1">
      <c r="A70" s="373"/>
      <c r="B70" s="390"/>
      <c r="C70" s="375"/>
      <c r="D70" s="385"/>
      <c r="E70" s="367"/>
      <c r="F70" s="136" t="s">
        <v>345</v>
      </c>
      <c r="G70" s="137" t="s">
        <v>426</v>
      </c>
      <c r="H70" s="133">
        <f t="shared" si="4"/>
        <v>0</v>
      </c>
      <c r="I70" s="152"/>
      <c r="J70" s="152"/>
      <c r="K70" s="152"/>
      <c r="L70" s="152"/>
      <c r="M70" s="152"/>
      <c r="N70" s="152"/>
    </row>
    <row r="71" spans="1:14" s="114" customFormat="1" ht="21" customHeight="1">
      <c r="A71" s="373"/>
      <c r="B71" s="390"/>
      <c r="C71" s="375"/>
      <c r="D71" s="386"/>
      <c r="E71" s="367"/>
      <c r="F71" s="136" t="s">
        <v>377</v>
      </c>
      <c r="G71" s="137" t="s">
        <v>427</v>
      </c>
      <c r="H71" s="133">
        <f t="shared" si="4"/>
        <v>0</v>
      </c>
      <c r="I71" s="152"/>
      <c r="J71" s="152"/>
      <c r="K71" s="152"/>
      <c r="L71" s="152"/>
      <c r="M71" s="152"/>
      <c r="N71" s="152"/>
    </row>
    <row r="72" spans="1:14" s="114" customFormat="1" ht="21" customHeight="1">
      <c r="A72" s="373"/>
      <c r="B72" s="136" t="s">
        <v>374</v>
      </c>
      <c r="C72" s="135" t="s">
        <v>428</v>
      </c>
      <c r="D72" s="138">
        <f>H72</f>
        <v>0</v>
      </c>
      <c r="E72" s="367"/>
      <c r="F72" s="136" t="s">
        <v>361</v>
      </c>
      <c r="G72" s="137" t="s">
        <v>428</v>
      </c>
      <c r="H72" s="133">
        <f t="shared" si="4"/>
        <v>0</v>
      </c>
      <c r="I72" s="152"/>
      <c r="J72" s="152"/>
      <c r="K72" s="152"/>
      <c r="L72" s="152"/>
      <c r="M72" s="152"/>
      <c r="N72" s="152"/>
    </row>
    <row r="73" spans="1:14" s="114" customFormat="1" ht="21" customHeight="1">
      <c r="A73" s="373"/>
      <c r="B73" s="390" t="s">
        <v>365</v>
      </c>
      <c r="C73" s="375" t="s">
        <v>429</v>
      </c>
      <c r="D73" s="384">
        <f>SUM(H73:H77)</f>
        <v>0</v>
      </c>
      <c r="E73" s="367"/>
      <c r="F73" s="136" t="s">
        <v>348</v>
      </c>
      <c r="G73" s="137" t="s">
        <v>430</v>
      </c>
      <c r="H73" s="133">
        <f t="shared" ref="H73:H125" si="7">I73+J73+K73+L73+M73+N73</f>
        <v>0</v>
      </c>
      <c r="I73" s="152"/>
      <c r="J73" s="152"/>
      <c r="K73" s="152"/>
      <c r="L73" s="152"/>
      <c r="M73" s="152"/>
      <c r="N73" s="152"/>
    </row>
    <row r="74" spans="1:14" s="114" customFormat="1" ht="21" customHeight="1">
      <c r="A74" s="373"/>
      <c r="B74" s="390"/>
      <c r="C74" s="375"/>
      <c r="D74" s="385"/>
      <c r="E74" s="367"/>
      <c r="F74" s="136" t="s">
        <v>431</v>
      </c>
      <c r="G74" s="137" t="s">
        <v>432</v>
      </c>
      <c r="H74" s="133">
        <f t="shared" si="7"/>
        <v>0</v>
      </c>
      <c r="I74" s="152"/>
      <c r="J74" s="152"/>
      <c r="K74" s="152"/>
      <c r="L74" s="152"/>
      <c r="M74" s="152"/>
      <c r="N74" s="152"/>
    </row>
    <row r="75" spans="1:14" s="114" customFormat="1" ht="21" customHeight="1">
      <c r="A75" s="373"/>
      <c r="B75" s="390"/>
      <c r="C75" s="375"/>
      <c r="D75" s="385"/>
      <c r="E75" s="367"/>
      <c r="F75" s="136">
        <v>21</v>
      </c>
      <c r="G75" s="137" t="s">
        <v>433</v>
      </c>
      <c r="H75" s="133">
        <f t="shared" si="7"/>
        <v>0</v>
      </c>
      <c r="I75" s="152"/>
      <c r="J75" s="152"/>
      <c r="K75" s="152"/>
      <c r="L75" s="152"/>
      <c r="M75" s="152"/>
      <c r="N75" s="152"/>
    </row>
    <row r="76" spans="1:14" s="114" customFormat="1" ht="21" customHeight="1">
      <c r="A76" s="373"/>
      <c r="B76" s="390"/>
      <c r="C76" s="375"/>
      <c r="D76" s="385"/>
      <c r="E76" s="367"/>
      <c r="F76" s="136">
        <v>22</v>
      </c>
      <c r="G76" s="137" t="s">
        <v>434</v>
      </c>
      <c r="H76" s="133">
        <f t="shared" si="7"/>
        <v>0</v>
      </c>
      <c r="I76" s="152"/>
      <c r="J76" s="152"/>
      <c r="K76" s="152"/>
      <c r="L76" s="152"/>
      <c r="M76" s="152"/>
      <c r="N76" s="152"/>
    </row>
    <row r="77" spans="1:14" s="114" customFormat="1" ht="21" customHeight="1">
      <c r="A77" s="374"/>
      <c r="B77" s="391"/>
      <c r="C77" s="375"/>
      <c r="D77" s="386"/>
      <c r="E77" s="366"/>
      <c r="F77" s="296" t="s">
        <v>365</v>
      </c>
      <c r="G77" s="137" t="s">
        <v>437</v>
      </c>
      <c r="H77" s="133">
        <f t="shared" si="7"/>
        <v>0</v>
      </c>
      <c r="I77" s="152"/>
      <c r="J77" s="152"/>
      <c r="K77" s="152"/>
      <c r="L77" s="152"/>
      <c r="M77" s="152"/>
      <c r="N77" s="152"/>
    </row>
    <row r="78" spans="1:14" s="114" customFormat="1" ht="21" customHeight="1">
      <c r="A78" s="128">
        <v>505</v>
      </c>
      <c r="B78" s="134"/>
      <c r="C78" s="129" t="s">
        <v>438</v>
      </c>
      <c r="D78" s="154"/>
      <c r="E78" s="148"/>
      <c r="F78" s="155"/>
      <c r="G78" s="137"/>
      <c r="H78" s="133">
        <f t="shared" si="7"/>
        <v>0</v>
      </c>
      <c r="I78" s="152"/>
      <c r="J78" s="152"/>
      <c r="K78" s="152"/>
      <c r="L78" s="152"/>
      <c r="M78" s="152"/>
      <c r="N78" s="152"/>
    </row>
    <row r="79" spans="1:14" s="114" customFormat="1" ht="21" customHeight="1">
      <c r="A79" s="365"/>
      <c r="B79" s="295" t="s">
        <v>340</v>
      </c>
      <c r="C79" s="135" t="s">
        <v>439</v>
      </c>
      <c r="D79" s="156"/>
      <c r="E79" s="128">
        <v>301</v>
      </c>
      <c r="F79" s="155"/>
      <c r="G79" s="132" t="s">
        <v>339</v>
      </c>
      <c r="H79" s="133">
        <f t="shared" si="7"/>
        <v>0</v>
      </c>
      <c r="I79" s="152"/>
      <c r="J79" s="152"/>
      <c r="K79" s="152"/>
      <c r="L79" s="152"/>
      <c r="M79" s="152"/>
      <c r="N79" s="152"/>
    </row>
    <row r="80" spans="1:14" s="114" customFormat="1" ht="21" customHeight="1">
      <c r="A80" s="367"/>
      <c r="B80" s="295" t="s">
        <v>343</v>
      </c>
      <c r="C80" s="135" t="s">
        <v>440</v>
      </c>
      <c r="D80" s="156"/>
      <c r="E80" s="128">
        <v>302</v>
      </c>
      <c r="F80" s="155"/>
      <c r="G80" s="145" t="s">
        <v>368</v>
      </c>
      <c r="H80" s="133">
        <f t="shared" si="7"/>
        <v>0</v>
      </c>
      <c r="I80" s="152"/>
      <c r="J80" s="152"/>
      <c r="K80" s="152"/>
      <c r="L80" s="152"/>
      <c r="M80" s="152"/>
      <c r="N80" s="152"/>
    </row>
    <row r="81" spans="1:14" s="114" customFormat="1" ht="21" customHeight="1">
      <c r="A81" s="366"/>
      <c r="B81" s="134">
        <v>99</v>
      </c>
      <c r="C81" s="135" t="s">
        <v>441</v>
      </c>
      <c r="D81" s="156"/>
      <c r="E81" s="128"/>
      <c r="F81" s="155"/>
      <c r="G81" s="145"/>
      <c r="H81" s="133">
        <f t="shared" si="7"/>
        <v>0</v>
      </c>
      <c r="I81" s="152"/>
      <c r="J81" s="152"/>
      <c r="K81" s="152"/>
      <c r="L81" s="152"/>
      <c r="M81" s="152"/>
      <c r="N81" s="152"/>
    </row>
    <row r="82" spans="1:14" s="114" customFormat="1" ht="21" customHeight="1">
      <c r="A82" s="145">
        <v>506</v>
      </c>
      <c r="B82" s="134"/>
      <c r="C82" s="129" t="s">
        <v>442</v>
      </c>
      <c r="D82" s="154"/>
      <c r="E82" s="148"/>
      <c r="F82" s="155"/>
      <c r="G82" s="137"/>
      <c r="H82" s="133">
        <f t="shared" si="7"/>
        <v>0</v>
      </c>
      <c r="I82" s="152"/>
      <c r="J82" s="152"/>
      <c r="K82" s="152"/>
      <c r="L82" s="152"/>
      <c r="M82" s="152"/>
      <c r="N82" s="152"/>
    </row>
    <row r="83" spans="1:14" s="114" customFormat="1" ht="21" customHeight="1">
      <c r="A83" s="365"/>
      <c r="B83" s="295" t="s">
        <v>340</v>
      </c>
      <c r="C83" s="135" t="s">
        <v>443</v>
      </c>
      <c r="D83" s="156"/>
      <c r="E83" s="128">
        <v>310</v>
      </c>
      <c r="F83" s="155"/>
      <c r="G83" s="132" t="s">
        <v>444</v>
      </c>
      <c r="H83" s="133">
        <f t="shared" si="7"/>
        <v>0</v>
      </c>
      <c r="I83" s="152"/>
      <c r="J83" s="152"/>
      <c r="K83" s="152"/>
      <c r="L83" s="152"/>
      <c r="M83" s="152"/>
      <c r="N83" s="152"/>
    </row>
    <row r="84" spans="1:14" s="114" customFormat="1" ht="21" customHeight="1">
      <c r="A84" s="366"/>
      <c r="B84" s="295" t="s">
        <v>343</v>
      </c>
      <c r="C84" s="135" t="s">
        <v>445</v>
      </c>
      <c r="D84" s="156"/>
      <c r="E84" s="128">
        <v>309</v>
      </c>
      <c r="F84" s="155"/>
      <c r="G84" s="132" t="s">
        <v>436</v>
      </c>
      <c r="H84" s="133">
        <f t="shared" si="7"/>
        <v>0</v>
      </c>
      <c r="I84" s="152"/>
      <c r="J84" s="152"/>
      <c r="K84" s="152"/>
      <c r="L84" s="152"/>
      <c r="M84" s="152"/>
      <c r="N84" s="152"/>
    </row>
    <row r="85" spans="1:14" s="114" customFormat="1" ht="21" customHeight="1">
      <c r="A85" s="128">
        <v>507</v>
      </c>
      <c r="B85" s="128"/>
      <c r="C85" s="129" t="s">
        <v>446</v>
      </c>
      <c r="D85" s="138">
        <f>SUM(D86:D90)</f>
        <v>0</v>
      </c>
      <c r="E85" s="128">
        <v>312</v>
      </c>
      <c r="F85" s="131"/>
      <c r="G85" s="132" t="s">
        <v>447</v>
      </c>
      <c r="H85" s="133">
        <f t="shared" ref="H85:N85" si="8">SUM(H86:H90)</f>
        <v>0</v>
      </c>
      <c r="I85" s="133">
        <f t="shared" si="8"/>
        <v>0</v>
      </c>
      <c r="J85" s="133">
        <f t="shared" si="8"/>
        <v>0</v>
      </c>
      <c r="K85" s="133">
        <f t="shared" si="8"/>
        <v>0</v>
      </c>
      <c r="L85" s="133">
        <f t="shared" si="8"/>
        <v>0</v>
      </c>
      <c r="M85" s="133">
        <f t="shared" si="8"/>
        <v>0</v>
      </c>
      <c r="N85" s="133">
        <f t="shared" si="8"/>
        <v>0</v>
      </c>
    </row>
    <row r="86" spans="1:14" s="114" customFormat="1" ht="21" customHeight="1">
      <c r="A86" s="372"/>
      <c r="B86" s="134" t="s">
        <v>340</v>
      </c>
      <c r="C86" s="135" t="s">
        <v>448</v>
      </c>
      <c r="D86" s="138">
        <f>H86</f>
        <v>0</v>
      </c>
      <c r="E86" s="372"/>
      <c r="F86" s="136" t="s">
        <v>340</v>
      </c>
      <c r="G86" s="137" t="s">
        <v>448</v>
      </c>
      <c r="H86" s="133">
        <f t="shared" si="7"/>
        <v>0</v>
      </c>
      <c r="I86" s="152"/>
      <c r="J86" s="152"/>
      <c r="K86" s="152"/>
      <c r="L86" s="152"/>
      <c r="M86" s="152"/>
      <c r="N86" s="152"/>
    </row>
    <row r="87" spans="1:14" s="114" customFormat="1" ht="21" customHeight="1">
      <c r="A87" s="373"/>
      <c r="B87" s="134" t="s">
        <v>345</v>
      </c>
      <c r="C87" s="135" t="s">
        <v>449</v>
      </c>
      <c r="D87" s="138">
        <f>H87</f>
        <v>0</v>
      </c>
      <c r="E87" s="373"/>
      <c r="F87" s="134" t="s">
        <v>345</v>
      </c>
      <c r="G87" s="137" t="s">
        <v>449</v>
      </c>
      <c r="H87" s="133">
        <f t="shared" si="7"/>
        <v>0</v>
      </c>
      <c r="I87" s="152"/>
      <c r="J87" s="152"/>
      <c r="K87" s="152"/>
      <c r="L87" s="152"/>
      <c r="M87" s="152"/>
      <c r="N87" s="152"/>
    </row>
    <row r="88" spans="1:14" s="114" customFormat="1" ht="21" customHeight="1">
      <c r="A88" s="373"/>
      <c r="B88" s="134" t="s">
        <v>372</v>
      </c>
      <c r="C88" s="135" t="s">
        <v>450</v>
      </c>
      <c r="D88" s="138">
        <f>H88</f>
        <v>0</v>
      </c>
      <c r="E88" s="373"/>
      <c r="F88" s="134" t="s">
        <v>372</v>
      </c>
      <c r="G88" s="137" t="s">
        <v>450</v>
      </c>
      <c r="H88" s="133">
        <f t="shared" si="7"/>
        <v>0</v>
      </c>
      <c r="I88" s="152"/>
      <c r="J88" s="152"/>
      <c r="K88" s="152"/>
      <c r="L88" s="152"/>
      <c r="M88" s="152"/>
      <c r="N88" s="152"/>
    </row>
    <row r="89" spans="1:14" s="114" customFormat="1" ht="21" customHeight="1">
      <c r="A89" s="373"/>
      <c r="B89" s="134" t="s">
        <v>374</v>
      </c>
      <c r="C89" s="135" t="s">
        <v>451</v>
      </c>
      <c r="D89" s="138">
        <f>H89</f>
        <v>0</v>
      </c>
      <c r="E89" s="373"/>
      <c r="F89" s="134" t="s">
        <v>374</v>
      </c>
      <c r="G89" s="137" t="s">
        <v>451</v>
      </c>
      <c r="H89" s="133">
        <f t="shared" si="7"/>
        <v>0</v>
      </c>
      <c r="I89" s="152"/>
      <c r="J89" s="152"/>
      <c r="K89" s="152"/>
      <c r="L89" s="152"/>
      <c r="M89" s="152"/>
      <c r="N89" s="152"/>
    </row>
    <row r="90" spans="1:14" s="114" customFormat="1" ht="21" customHeight="1">
      <c r="A90" s="374"/>
      <c r="B90" s="134">
        <v>99</v>
      </c>
      <c r="C90" s="135" t="s">
        <v>452</v>
      </c>
      <c r="D90" s="138">
        <f>H90</f>
        <v>0</v>
      </c>
      <c r="E90" s="374"/>
      <c r="F90" s="136">
        <v>99</v>
      </c>
      <c r="G90" s="137" t="s">
        <v>452</v>
      </c>
      <c r="H90" s="133">
        <f t="shared" si="7"/>
        <v>0</v>
      </c>
      <c r="I90" s="152"/>
      <c r="J90" s="152"/>
      <c r="K90" s="152"/>
      <c r="L90" s="152"/>
      <c r="M90" s="152"/>
      <c r="N90" s="152"/>
    </row>
    <row r="91" spans="1:14" s="114" customFormat="1" ht="21" customHeight="1">
      <c r="A91" s="128">
        <v>508</v>
      </c>
      <c r="B91" s="128"/>
      <c r="C91" s="129" t="s">
        <v>453</v>
      </c>
      <c r="D91" s="138">
        <f>SUM(D92:D93)</f>
        <v>0</v>
      </c>
      <c r="E91" s="128">
        <v>311</v>
      </c>
      <c r="F91" s="128"/>
      <c r="G91" s="132" t="s">
        <v>454</v>
      </c>
      <c r="H91" s="133">
        <f t="shared" ref="H91:N91" si="9">SUM(H92:H93)</f>
        <v>0</v>
      </c>
      <c r="I91" s="133">
        <f t="shared" si="9"/>
        <v>0</v>
      </c>
      <c r="J91" s="133">
        <f t="shared" si="9"/>
        <v>0</v>
      </c>
      <c r="K91" s="133">
        <f t="shared" si="9"/>
        <v>0</v>
      </c>
      <c r="L91" s="133">
        <f t="shared" si="9"/>
        <v>0</v>
      </c>
      <c r="M91" s="133">
        <f t="shared" si="9"/>
        <v>0</v>
      </c>
      <c r="N91" s="133">
        <f t="shared" si="9"/>
        <v>0</v>
      </c>
    </row>
    <row r="92" spans="1:14" s="114" customFormat="1" ht="21" customHeight="1">
      <c r="A92" s="372"/>
      <c r="B92" s="134" t="s">
        <v>340</v>
      </c>
      <c r="C92" s="135" t="s">
        <v>448</v>
      </c>
      <c r="D92" s="138">
        <f>H92</f>
        <v>0</v>
      </c>
      <c r="E92" s="372"/>
      <c r="F92" s="134" t="s">
        <v>340</v>
      </c>
      <c r="G92" s="137" t="s">
        <v>448</v>
      </c>
      <c r="H92" s="133">
        <f t="shared" si="7"/>
        <v>0</v>
      </c>
      <c r="I92" s="152"/>
      <c r="J92" s="152"/>
      <c r="K92" s="152"/>
      <c r="L92" s="152"/>
      <c r="M92" s="152"/>
      <c r="N92" s="152"/>
    </row>
    <row r="93" spans="1:14" s="114" customFormat="1" ht="21" customHeight="1">
      <c r="A93" s="374"/>
      <c r="B93" s="134">
        <v>99</v>
      </c>
      <c r="C93" s="135" t="s">
        <v>452</v>
      </c>
      <c r="D93" s="138">
        <f>H93</f>
        <v>0</v>
      </c>
      <c r="E93" s="374"/>
      <c r="F93" s="134">
        <v>99</v>
      </c>
      <c r="G93" s="137" t="s">
        <v>452</v>
      </c>
      <c r="H93" s="133">
        <f t="shared" si="7"/>
        <v>0</v>
      </c>
      <c r="I93" s="152"/>
      <c r="J93" s="152"/>
      <c r="K93" s="152"/>
      <c r="L93" s="152"/>
      <c r="M93" s="152"/>
      <c r="N93" s="152"/>
    </row>
    <row r="94" spans="1:14" s="114" customFormat="1" ht="21" customHeight="1">
      <c r="A94" s="128">
        <v>509</v>
      </c>
      <c r="B94" s="128"/>
      <c r="C94" s="129" t="s">
        <v>455</v>
      </c>
      <c r="D94" s="138">
        <f>SUM(D95:D105)</f>
        <v>103.40098999999999</v>
      </c>
      <c r="E94" s="128">
        <v>303</v>
      </c>
      <c r="F94" s="131"/>
      <c r="G94" s="132" t="s">
        <v>455</v>
      </c>
      <c r="H94" s="133">
        <f t="shared" ref="H94:N94" si="10">SUM(H95:H105)</f>
        <v>103.40098999999999</v>
      </c>
      <c r="I94" s="133">
        <f t="shared" si="10"/>
        <v>103.40098999999999</v>
      </c>
      <c r="J94" s="133">
        <f t="shared" si="10"/>
        <v>0</v>
      </c>
      <c r="K94" s="133">
        <f t="shared" si="10"/>
        <v>0</v>
      </c>
      <c r="L94" s="133">
        <f t="shared" si="10"/>
        <v>0</v>
      </c>
      <c r="M94" s="133">
        <f t="shared" si="10"/>
        <v>0</v>
      </c>
      <c r="N94" s="133">
        <f t="shared" si="10"/>
        <v>0</v>
      </c>
    </row>
    <row r="95" spans="1:14" s="114" customFormat="1" ht="21" customHeight="1">
      <c r="A95" s="372"/>
      <c r="B95" s="390" t="s">
        <v>340</v>
      </c>
      <c r="C95" s="375" t="s">
        <v>456</v>
      </c>
      <c r="D95" s="387">
        <f>SUM(H95:H99)</f>
        <v>96.020989999999998</v>
      </c>
      <c r="E95" s="365"/>
      <c r="F95" s="136" t="s">
        <v>372</v>
      </c>
      <c r="G95" s="137" t="s">
        <v>457</v>
      </c>
      <c r="H95" s="133">
        <f t="shared" si="7"/>
        <v>0</v>
      </c>
      <c r="I95" s="152"/>
      <c r="J95" s="152"/>
      <c r="K95" s="152"/>
      <c r="L95" s="152"/>
      <c r="M95" s="152"/>
      <c r="N95" s="152"/>
    </row>
    <row r="96" spans="1:14" s="114" customFormat="1" ht="21" customHeight="1">
      <c r="A96" s="373"/>
      <c r="B96" s="390"/>
      <c r="C96" s="375"/>
      <c r="D96" s="388"/>
      <c r="E96" s="367"/>
      <c r="F96" s="136" t="s">
        <v>374</v>
      </c>
      <c r="G96" s="137" t="s">
        <v>458</v>
      </c>
      <c r="H96" s="133">
        <f t="shared" si="7"/>
        <v>3.7223999999999999</v>
      </c>
      <c r="I96" s="152">
        <f>遗属补助!E4*12/10000</f>
        <v>3.7223999999999999</v>
      </c>
      <c r="J96" s="152"/>
      <c r="K96" s="152"/>
      <c r="L96" s="152"/>
      <c r="M96" s="152"/>
      <c r="N96" s="152"/>
    </row>
    <row r="97" spans="1:14" s="114" customFormat="1" ht="21" customHeight="1">
      <c r="A97" s="373"/>
      <c r="B97" s="390"/>
      <c r="C97" s="375"/>
      <c r="D97" s="388"/>
      <c r="E97" s="367"/>
      <c r="F97" s="136" t="s">
        <v>361</v>
      </c>
      <c r="G97" s="137" t="s">
        <v>459</v>
      </c>
      <c r="H97" s="133">
        <f t="shared" si="7"/>
        <v>0</v>
      </c>
      <c r="I97" s="152"/>
      <c r="J97" s="152"/>
      <c r="K97" s="152"/>
      <c r="L97" s="152"/>
      <c r="M97" s="152"/>
      <c r="N97" s="152"/>
    </row>
    <row r="98" spans="1:14" s="114" customFormat="1" ht="21" customHeight="1">
      <c r="A98" s="373"/>
      <c r="B98" s="390"/>
      <c r="C98" s="375"/>
      <c r="D98" s="388"/>
      <c r="E98" s="367"/>
      <c r="F98" s="136" t="s">
        <v>377</v>
      </c>
      <c r="G98" s="137" t="s">
        <v>460</v>
      </c>
      <c r="H98" s="133">
        <f t="shared" si="7"/>
        <v>0</v>
      </c>
      <c r="I98" s="152"/>
      <c r="J98" s="152"/>
      <c r="K98" s="152"/>
      <c r="L98" s="152"/>
      <c r="M98" s="152"/>
      <c r="N98" s="152"/>
    </row>
    <row r="99" spans="1:14" s="114" customFormat="1" ht="21" customHeight="1">
      <c r="A99" s="373"/>
      <c r="B99" s="390"/>
      <c r="C99" s="375"/>
      <c r="D99" s="389"/>
      <c r="E99" s="367"/>
      <c r="F99" s="136" t="s">
        <v>350</v>
      </c>
      <c r="G99" s="137" t="s">
        <v>461</v>
      </c>
      <c r="H99" s="133">
        <f t="shared" si="7"/>
        <v>92.298590000000004</v>
      </c>
      <c r="I99" s="152">
        <f>经费安排!D38+经费安排!D37</f>
        <v>92.298590000000004</v>
      </c>
      <c r="J99" s="152"/>
      <c r="K99" s="152"/>
      <c r="L99" s="152"/>
      <c r="M99" s="152"/>
      <c r="N99" s="152"/>
    </row>
    <row r="100" spans="1:14" s="114" customFormat="1" ht="21" customHeight="1">
      <c r="A100" s="373"/>
      <c r="B100" s="136" t="s">
        <v>343</v>
      </c>
      <c r="C100" s="157" t="s">
        <v>462</v>
      </c>
      <c r="D100" s="138">
        <f>H100</f>
        <v>0</v>
      </c>
      <c r="E100" s="367"/>
      <c r="F100" s="136" t="s">
        <v>348</v>
      </c>
      <c r="G100" s="137" t="s">
        <v>462</v>
      </c>
      <c r="H100" s="133">
        <f t="shared" si="7"/>
        <v>0</v>
      </c>
      <c r="I100" s="152"/>
      <c r="J100" s="152"/>
      <c r="K100" s="152"/>
      <c r="L100" s="152"/>
      <c r="M100" s="152"/>
      <c r="N100" s="152"/>
    </row>
    <row r="101" spans="1:14" s="114" customFormat="1" ht="21" customHeight="1">
      <c r="A101" s="373"/>
      <c r="B101" s="136" t="s">
        <v>345</v>
      </c>
      <c r="C101" s="157" t="s">
        <v>463</v>
      </c>
      <c r="D101" s="138">
        <f>H101</f>
        <v>0</v>
      </c>
      <c r="E101" s="367"/>
      <c r="F101" s="136" t="s">
        <v>352</v>
      </c>
      <c r="G101" s="137" t="s">
        <v>463</v>
      </c>
      <c r="H101" s="133">
        <f t="shared" si="7"/>
        <v>0</v>
      </c>
      <c r="I101" s="152"/>
      <c r="J101" s="152"/>
      <c r="K101" s="152"/>
      <c r="L101" s="152"/>
      <c r="M101" s="152"/>
      <c r="N101" s="152"/>
    </row>
    <row r="102" spans="1:14" s="114" customFormat="1" ht="21" customHeight="1">
      <c r="A102" s="373"/>
      <c r="B102" s="392" t="s">
        <v>374</v>
      </c>
      <c r="C102" s="376" t="s">
        <v>464</v>
      </c>
      <c r="D102" s="387">
        <f>SUM(H102:H104)</f>
        <v>0</v>
      </c>
      <c r="E102" s="367"/>
      <c r="F102" s="136" t="s">
        <v>340</v>
      </c>
      <c r="G102" s="137" t="s">
        <v>465</v>
      </c>
      <c r="H102" s="133">
        <f t="shared" si="7"/>
        <v>0</v>
      </c>
      <c r="I102" s="152"/>
      <c r="J102" s="152"/>
      <c r="K102" s="152"/>
      <c r="L102" s="152"/>
      <c r="M102" s="152"/>
      <c r="N102" s="152"/>
    </row>
    <row r="103" spans="1:14" s="114" customFormat="1" ht="21" customHeight="1">
      <c r="A103" s="373"/>
      <c r="B103" s="393"/>
      <c r="C103" s="377"/>
      <c r="D103" s="388"/>
      <c r="E103" s="367"/>
      <c r="F103" s="136" t="s">
        <v>343</v>
      </c>
      <c r="G103" s="137" t="s">
        <v>466</v>
      </c>
      <c r="H103" s="133">
        <f t="shared" si="7"/>
        <v>0</v>
      </c>
      <c r="I103" s="152"/>
      <c r="J103" s="152"/>
      <c r="K103" s="152"/>
      <c r="L103" s="152"/>
      <c r="M103" s="152"/>
      <c r="N103" s="152"/>
    </row>
    <row r="104" spans="1:14" s="114" customFormat="1" ht="21" customHeight="1">
      <c r="A104" s="373"/>
      <c r="B104" s="393"/>
      <c r="C104" s="377"/>
      <c r="D104" s="389"/>
      <c r="E104" s="367"/>
      <c r="F104" s="136" t="s">
        <v>345</v>
      </c>
      <c r="G104" s="137" t="s">
        <v>467</v>
      </c>
      <c r="H104" s="133">
        <f t="shared" si="7"/>
        <v>0</v>
      </c>
      <c r="I104" s="152"/>
      <c r="J104" s="152"/>
      <c r="K104" s="152"/>
      <c r="L104" s="152"/>
      <c r="M104" s="152"/>
      <c r="N104" s="152"/>
    </row>
    <row r="105" spans="1:14" s="114" customFormat="1" ht="21" customHeight="1">
      <c r="A105" s="374"/>
      <c r="B105" s="134">
        <v>99</v>
      </c>
      <c r="C105" s="135" t="s">
        <v>468</v>
      </c>
      <c r="D105" s="138">
        <f>H105</f>
        <v>7.38</v>
      </c>
      <c r="E105" s="366"/>
      <c r="F105" s="136" t="s">
        <v>365</v>
      </c>
      <c r="G105" s="137" t="s">
        <v>468</v>
      </c>
      <c r="H105" s="133">
        <f t="shared" si="7"/>
        <v>7.38</v>
      </c>
      <c r="I105" s="152">
        <v>7.38</v>
      </c>
      <c r="J105" s="152"/>
      <c r="K105" s="152"/>
      <c r="L105" s="152"/>
      <c r="M105" s="152"/>
      <c r="N105" s="152"/>
    </row>
    <row r="106" spans="1:14" s="114" customFormat="1" ht="21" customHeight="1">
      <c r="A106" s="128">
        <v>510</v>
      </c>
      <c r="B106" s="148"/>
      <c r="C106" s="129" t="s">
        <v>469</v>
      </c>
      <c r="D106" s="138">
        <f>SUM(D107:D108)</f>
        <v>0</v>
      </c>
      <c r="E106" s="128">
        <v>313</v>
      </c>
      <c r="F106" s="148"/>
      <c r="G106" s="132" t="s">
        <v>469</v>
      </c>
      <c r="H106" s="133">
        <f t="shared" ref="H106:N106" si="11">SUM(H107:H108)</f>
        <v>0</v>
      </c>
      <c r="I106" s="133">
        <f t="shared" si="11"/>
        <v>0</v>
      </c>
      <c r="J106" s="133">
        <f t="shared" si="11"/>
        <v>0</v>
      </c>
      <c r="K106" s="133">
        <f t="shared" si="11"/>
        <v>0</v>
      </c>
      <c r="L106" s="133">
        <f t="shared" si="11"/>
        <v>0</v>
      </c>
      <c r="M106" s="133">
        <f t="shared" si="11"/>
        <v>0</v>
      </c>
      <c r="N106" s="133">
        <f t="shared" si="11"/>
        <v>0</v>
      </c>
    </row>
    <row r="107" spans="1:14" s="114" customFormat="1" ht="21" customHeight="1">
      <c r="A107" s="365"/>
      <c r="B107" s="134" t="s">
        <v>343</v>
      </c>
      <c r="C107" s="135" t="s">
        <v>470</v>
      </c>
      <c r="D107" s="138">
        <f>H107</f>
        <v>0</v>
      </c>
      <c r="E107" s="365"/>
      <c r="F107" s="134" t="s">
        <v>343</v>
      </c>
      <c r="G107" s="137" t="s">
        <v>470</v>
      </c>
      <c r="H107" s="133">
        <f t="shared" si="7"/>
        <v>0</v>
      </c>
      <c r="I107" s="152"/>
      <c r="J107" s="152"/>
      <c r="K107" s="152"/>
      <c r="L107" s="152"/>
      <c r="M107" s="152"/>
      <c r="N107" s="152"/>
    </row>
    <row r="108" spans="1:14" s="114" customFormat="1" ht="21" customHeight="1">
      <c r="A108" s="366"/>
      <c r="B108" s="134" t="s">
        <v>345</v>
      </c>
      <c r="C108" s="135" t="s">
        <v>471</v>
      </c>
      <c r="D108" s="138">
        <f>H108</f>
        <v>0</v>
      </c>
      <c r="E108" s="366"/>
      <c r="F108" s="134" t="s">
        <v>345</v>
      </c>
      <c r="G108" s="137" t="s">
        <v>471</v>
      </c>
      <c r="H108" s="133">
        <f t="shared" si="7"/>
        <v>0</v>
      </c>
      <c r="I108" s="152"/>
      <c r="J108" s="152"/>
      <c r="K108" s="152"/>
      <c r="L108" s="152"/>
      <c r="M108" s="152"/>
      <c r="N108" s="152"/>
    </row>
    <row r="109" spans="1:14" s="114" customFormat="1" ht="21" customHeight="1">
      <c r="A109" s="128">
        <v>511</v>
      </c>
      <c r="B109" s="128"/>
      <c r="C109" s="129" t="s">
        <v>472</v>
      </c>
      <c r="D109" s="138">
        <f>SUM(D110:D113)</f>
        <v>0</v>
      </c>
      <c r="E109" s="128">
        <v>307</v>
      </c>
      <c r="F109" s="131"/>
      <c r="G109" s="132" t="s">
        <v>472</v>
      </c>
      <c r="H109" s="133">
        <f t="shared" ref="H109:N109" si="12">SUM(H110:H113)</f>
        <v>0</v>
      </c>
      <c r="I109" s="133">
        <f t="shared" si="12"/>
        <v>0</v>
      </c>
      <c r="J109" s="133">
        <f t="shared" si="12"/>
        <v>0</v>
      </c>
      <c r="K109" s="133">
        <f t="shared" si="12"/>
        <v>0</v>
      </c>
      <c r="L109" s="133">
        <f t="shared" si="12"/>
        <v>0</v>
      </c>
      <c r="M109" s="133">
        <f t="shared" si="12"/>
        <v>0</v>
      </c>
      <c r="N109" s="133">
        <f t="shared" si="12"/>
        <v>0</v>
      </c>
    </row>
    <row r="110" spans="1:14" s="114" customFormat="1" ht="21" customHeight="1">
      <c r="A110" s="365"/>
      <c r="B110" s="134" t="s">
        <v>340</v>
      </c>
      <c r="C110" s="135" t="s">
        <v>473</v>
      </c>
      <c r="D110" s="138">
        <f>H110</f>
        <v>0</v>
      </c>
      <c r="E110" s="365"/>
      <c r="F110" s="136" t="s">
        <v>340</v>
      </c>
      <c r="G110" s="137" t="s">
        <v>473</v>
      </c>
      <c r="H110" s="133">
        <f t="shared" si="7"/>
        <v>0</v>
      </c>
      <c r="I110" s="152"/>
      <c r="J110" s="152"/>
      <c r="K110" s="152"/>
      <c r="L110" s="152"/>
      <c r="M110" s="152"/>
      <c r="N110" s="152"/>
    </row>
    <row r="111" spans="1:14" s="114" customFormat="1" ht="21" customHeight="1">
      <c r="A111" s="367"/>
      <c r="B111" s="134" t="s">
        <v>343</v>
      </c>
      <c r="C111" s="135" t="s">
        <v>474</v>
      </c>
      <c r="D111" s="138">
        <f>H111</f>
        <v>0</v>
      </c>
      <c r="E111" s="367"/>
      <c r="F111" s="136" t="s">
        <v>343</v>
      </c>
      <c r="G111" s="137" t="s">
        <v>474</v>
      </c>
      <c r="H111" s="133">
        <f t="shared" si="7"/>
        <v>0</v>
      </c>
      <c r="I111" s="152"/>
      <c r="J111" s="152"/>
      <c r="K111" s="152"/>
      <c r="L111" s="152"/>
      <c r="M111" s="152"/>
      <c r="N111" s="152"/>
    </row>
    <row r="112" spans="1:14" s="114" customFormat="1" ht="21" customHeight="1">
      <c r="A112" s="367"/>
      <c r="B112" s="134" t="s">
        <v>345</v>
      </c>
      <c r="C112" s="135" t="s">
        <v>475</v>
      </c>
      <c r="D112" s="138">
        <f>H112</f>
        <v>0</v>
      </c>
      <c r="E112" s="367"/>
      <c r="F112" s="134" t="s">
        <v>345</v>
      </c>
      <c r="G112" s="137" t="s">
        <v>475</v>
      </c>
      <c r="H112" s="133">
        <f t="shared" si="7"/>
        <v>0</v>
      </c>
      <c r="I112" s="152"/>
      <c r="J112" s="152"/>
      <c r="K112" s="152"/>
      <c r="L112" s="152"/>
      <c r="M112" s="152"/>
      <c r="N112" s="152"/>
    </row>
    <row r="113" spans="1:14" s="114" customFormat="1" ht="21" customHeight="1">
      <c r="A113" s="366"/>
      <c r="B113" s="134" t="s">
        <v>372</v>
      </c>
      <c r="C113" s="135" t="s">
        <v>476</v>
      </c>
      <c r="D113" s="138">
        <f>H113</f>
        <v>0</v>
      </c>
      <c r="E113" s="367"/>
      <c r="F113" s="134" t="s">
        <v>372</v>
      </c>
      <c r="G113" s="137" t="s">
        <v>476</v>
      </c>
      <c r="H113" s="133">
        <f t="shared" si="7"/>
        <v>0</v>
      </c>
      <c r="I113" s="152"/>
      <c r="J113" s="152"/>
      <c r="K113" s="152"/>
      <c r="L113" s="152"/>
      <c r="M113" s="152"/>
      <c r="N113" s="152"/>
    </row>
    <row r="114" spans="1:14" s="114" customFormat="1" ht="21" customHeight="1">
      <c r="A114" s="128">
        <v>513</v>
      </c>
      <c r="B114" s="128"/>
      <c r="C114" s="129" t="s">
        <v>477</v>
      </c>
      <c r="D114" s="138">
        <f>SUM(D115:D118)</f>
        <v>0</v>
      </c>
      <c r="E114" s="367"/>
      <c r="F114" s="155"/>
      <c r="G114" s="137"/>
      <c r="H114" s="133">
        <f t="shared" si="7"/>
        <v>0</v>
      </c>
      <c r="I114" s="152"/>
      <c r="J114" s="152"/>
      <c r="K114" s="152"/>
      <c r="L114" s="152"/>
      <c r="M114" s="152"/>
      <c r="N114" s="152"/>
    </row>
    <row r="115" spans="1:14" s="114" customFormat="1" ht="21" customHeight="1">
      <c r="A115" s="372"/>
      <c r="B115" s="134" t="s">
        <v>340</v>
      </c>
      <c r="C115" s="135" t="s">
        <v>478</v>
      </c>
      <c r="D115" s="139"/>
      <c r="E115" s="367"/>
      <c r="F115" s="155"/>
      <c r="G115" s="137"/>
      <c r="H115" s="133">
        <f t="shared" si="7"/>
        <v>0</v>
      </c>
      <c r="I115" s="152"/>
      <c r="J115" s="152"/>
      <c r="K115" s="152"/>
      <c r="L115" s="152"/>
      <c r="M115" s="152"/>
      <c r="N115" s="152"/>
    </row>
    <row r="116" spans="1:14" s="114" customFormat="1" ht="21" customHeight="1">
      <c r="A116" s="373"/>
      <c r="B116" s="134" t="s">
        <v>343</v>
      </c>
      <c r="C116" s="135" t="s">
        <v>479</v>
      </c>
      <c r="D116" s="139"/>
      <c r="E116" s="367"/>
      <c r="F116" s="155"/>
      <c r="G116" s="137"/>
      <c r="H116" s="133">
        <f t="shared" si="7"/>
        <v>0</v>
      </c>
      <c r="I116" s="152"/>
      <c r="J116" s="152"/>
      <c r="K116" s="152"/>
      <c r="L116" s="152"/>
      <c r="M116" s="152"/>
      <c r="N116" s="152"/>
    </row>
    <row r="117" spans="1:14" s="114" customFormat="1" ht="21" customHeight="1">
      <c r="A117" s="373"/>
      <c r="B117" s="134" t="s">
        <v>345</v>
      </c>
      <c r="C117" s="135" t="s">
        <v>480</v>
      </c>
      <c r="D117" s="139"/>
      <c r="E117" s="367"/>
      <c r="F117" s="155"/>
      <c r="G117" s="137"/>
      <c r="H117" s="133">
        <f t="shared" si="7"/>
        <v>0</v>
      </c>
      <c r="I117" s="152"/>
      <c r="J117" s="152"/>
      <c r="K117" s="152"/>
      <c r="L117" s="152"/>
      <c r="M117" s="152"/>
      <c r="N117" s="152"/>
    </row>
    <row r="118" spans="1:14" s="114" customFormat="1" ht="21" customHeight="1">
      <c r="A118" s="374"/>
      <c r="B118" s="134" t="s">
        <v>372</v>
      </c>
      <c r="C118" s="135" t="s">
        <v>481</v>
      </c>
      <c r="D118" s="139"/>
      <c r="E118" s="366"/>
      <c r="F118" s="155"/>
      <c r="G118" s="137"/>
      <c r="H118" s="133">
        <f t="shared" si="7"/>
        <v>0</v>
      </c>
      <c r="I118" s="152"/>
      <c r="J118" s="152"/>
      <c r="K118" s="152"/>
      <c r="L118" s="152"/>
      <c r="M118" s="152"/>
      <c r="N118" s="152"/>
    </row>
    <row r="119" spans="1:14" s="114" customFormat="1" ht="21" customHeight="1">
      <c r="A119" s="128">
        <v>599</v>
      </c>
      <c r="B119" s="128"/>
      <c r="C119" s="129" t="s">
        <v>482</v>
      </c>
      <c r="D119" s="138">
        <f>SUM(D120:D125)</f>
        <v>0</v>
      </c>
      <c r="E119" s="128" t="s">
        <v>483</v>
      </c>
      <c r="F119" s="131"/>
      <c r="G119" s="132" t="s">
        <v>482</v>
      </c>
      <c r="H119" s="133">
        <f t="shared" ref="H119:N119" si="13">SUM(H120:H125)</f>
        <v>0</v>
      </c>
      <c r="I119" s="133">
        <f t="shared" si="13"/>
        <v>0</v>
      </c>
      <c r="J119" s="133">
        <f t="shared" si="13"/>
        <v>0</v>
      </c>
      <c r="K119" s="133">
        <f t="shared" si="13"/>
        <v>0</v>
      </c>
      <c r="L119" s="133">
        <f t="shared" si="13"/>
        <v>0</v>
      </c>
      <c r="M119" s="133">
        <f t="shared" si="13"/>
        <v>0</v>
      </c>
      <c r="N119" s="133">
        <f t="shared" si="13"/>
        <v>0</v>
      </c>
    </row>
    <row r="120" spans="1:14" s="114" customFormat="1" ht="21" customHeight="1">
      <c r="A120" s="372"/>
      <c r="B120" s="134" t="s">
        <v>340</v>
      </c>
      <c r="C120" s="135" t="s">
        <v>484</v>
      </c>
      <c r="D120" s="138">
        <f t="shared" ref="D120:D125" si="14">H120</f>
        <v>0</v>
      </c>
      <c r="E120" s="365"/>
      <c r="F120" s="136"/>
      <c r="G120" s="137"/>
      <c r="H120" s="133">
        <f t="shared" si="7"/>
        <v>0</v>
      </c>
      <c r="I120" s="152"/>
      <c r="J120" s="152"/>
      <c r="K120" s="152"/>
      <c r="L120" s="152"/>
      <c r="M120" s="152"/>
      <c r="N120" s="152"/>
    </row>
    <row r="121" spans="1:14" s="114" customFormat="1" ht="21" customHeight="1">
      <c r="A121" s="373"/>
      <c r="B121" s="134" t="s">
        <v>361</v>
      </c>
      <c r="C121" s="135" t="s">
        <v>485</v>
      </c>
      <c r="D121" s="138">
        <f t="shared" si="14"/>
        <v>0</v>
      </c>
      <c r="E121" s="367"/>
      <c r="F121" s="134" t="s">
        <v>361</v>
      </c>
      <c r="G121" s="137" t="s">
        <v>485</v>
      </c>
      <c r="H121" s="133">
        <f t="shared" si="7"/>
        <v>0</v>
      </c>
      <c r="I121" s="152"/>
      <c r="J121" s="152"/>
      <c r="K121" s="152"/>
      <c r="L121" s="152"/>
      <c r="M121" s="152"/>
      <c r="N121" s="152"/>
    </row>
    <row r="122" spans="1:14" s="114" customFormat="1" ht="21" customHeight="1">
      <c r="A122" s="373"/>
      <c r="B122" s="134" t="s">
        <v>377</v>
      </c>
      <c r="C122" s="135" t="s">
        <v>486</v>
      </c>
      <c r="D122" s="138">
        <f t="shared" si="14"/>
        <v>0</v>
      </c>
      <c r="E122" s="367"/>
      <c r="F122" s="134" t="s">
        <v>377</v>
      </c>
      <c r="G122" s="137" t="s">
        <v>486</v>
      </c>
      <c r="H122" s="133">
        <f t="shared" si="7"/>
        <v>0</v>
      </c>
      <c r="I122" s="152"/>
      <c r="J122" s="152"/>
      <c r="K122" s="152"/>
      <c r="L122" s="152"/>
      <c r="M122" s="152"/>
      <c r="N122" s="152"/>
    </row>
    <row r="123" spans="1:14" s="114" customFormat="1" ht="21" customHeight="1">
      <c r="A123" s="373"/>
      <c r="B123" s="134" t="s">
        <v>348</v>
      </c>
      <c r="C123" s="135" t="s">
        <v>487</v>
      </c>
      <c r="D123" s="138">
        <f t="shared" si="14"/>
        <v>0</v>
      </c>
      <c r="E123" s="367"/>
      <c r="F123" s="134" t="s">
        <v>348</v>
      </c>
      <c r="G123" s="135" t="s">
        <v>487</v>
      </c>
      <c r="H123" s="133">
        <f t="shared" si="7"/>
        <v>0</v>
      </c>
      <c r="I123" s="152"/>
      <c r="J123" s="152"/>
      <c r="K123" s="152"/>
      <c r="L123" s="152"/>
      <c r="M123" s="152"/>
      <c r="N123" s="152"/>
    </row>
    <row r="124" spans="1:14" s="114" customFormat="1" ht="21" customHeight="1">
      <c r="A124" s="373"/>
      <c r="B124" s="134" t="s">
        <v>350</v>
      </c>
      <c r="C124" s="135" t="s">
        <v>488</v>
      </c>
      <c r="D124" s="138">
        <f t="shared" si="14"/>
        <v>0</v>
      </c>
      <c r="E124" s="367"/>
      <c r="F124" s="134"/>
      <c r="G124" s="137"/>
      <c r="H124" s="133">
        <f t="shared" si="7"/>
        <v>0</v>
      </c>
      <c r="I124" s="152"/>
      <c r="J124" s="152"/>
      <c r="K124" s="152"/>
      <c r="L124" s="152"/>
      <c r="M124" s="152"/>
      <c r="N124" s="152"/>
    </row>
    <row r="125" spans="1:14" s="114" customFormat="1" ht="21" customHeight="1">
      <c r="A125" s="374"/>
      <c r="B125" s="134">
        <v>99</v>
      </c>
      <c r="C125" s="135" t="s">
        <v>489</v>
      </c>
      <c r="D125" s="138">
        <f t="shared" si="14"/>
        <v>0</v>
      </c>
      <c r="E125" s="366"/>
      <c r="F125" s="136" t="s">
        <v>365</v>
      </c>
      <c r="G125" s="137" t="s">
        <v>489</v>
      </c>
      <c r="H125" s="133">
        <f t="shared" si="7"/>
        <v>0</v>
      </c>
      <c r="I125" s="152"/>
      <c r="J125" s="152"/>
      <c r="K125" s="152"/>
      <c r="L125" s="152"/>
      <c r="M125" s="152"/>
      <c r="N125" s="152"/>
    </row>
    <row r="126" spans="1:14">
      <c r="A126" s="114"/>
      <c r="C126" s="114"/>
      <c r="D126" s="158"/>
      <c r="E126" s="114"/>
    </row>
  </sheetData>
  <mergeCells count="80">
    <mergeCell ref="A1:N1"/>
    <mergeCell ref="A2:B2"/>
    <mergeCell ref="A3:C3"/>
    <mergeCell ref="E3:G3"/>
    <mergeCell ref="A4:B4"/>
    <mergeCell ref="E4:F4"/>
    <mergeCell ref="I3:I5"/>
    <mergeCell ref="J3:J5"/>
    <mergeCell ref="K3:K5"/>
    <mergeCell ref="L3:L5"/>
    <mergeCell ref="M3:M5"/>
    <mergeCell ref="N3:N5"/>
    <mergeCell ref="A6:C6"/>
    <mergeCell ref="E6:G6"/>
    <mergeCell ref="A8:A19"/>
    <mergeCell ref="A21:A47"/>
    <mergeCell ref="A49:A64"/>
    <mergeCell ref="B8:B10"/>
    <mergeCell ref="B11:B15"/>
    <mergeCell ref="B17:B19"/>
    <mergeCell ref="B21:B34"/>
    <mergeCell ref="B37:B39"/>
    <mergeCell ref="B40:B42"/>
    <mergeCell ref="B52:B55"/>
    <mergeCell ref="B56:B58"/>
    <mergeCell ref="B60:B64"/>
    <mergeCell ref="E8:E19"/>
    <mergeCell ref="E21:E47"/>
    <mergeCell ref="A66:A77"/>
    <mergeCell ref="A79:A81"/>
    <mergeCell ref="A83:A84"/>
    <mergeCell ref="A86:A90"/>
    <mergeCell ref="A92:A93"/>
    <mergeCell ref="A95:A105"/>
    <mergeCell ref="A107:A108"/>
    <mergeCell ref="A110:A113"/>
    <mergeCell ref="A115:A118"/>
    <mergeCell ref="A120:A125"/>
    <mergeCell ref="B69:B71"/>
    <mergeCell ref="B73:B77"/>
    <mergeCell ref="B95:B99"/>
    <mergeCell ref="B102:B104"/>
    <mergeCell ref="C4:C5"/>
    <mergeCell ref="C8:C10"/>
    <mergeCell ref="C11:C15"/>
    <mergeCell ref="C17:C19"/>
    <mergeCell ref="C21:C34"/>
    <mergeCell ref="C37:C39"/>
    <mergeCell ref="C40:C42"/>
    <mergeCell ref="C52:C55"/>
    <mergeCell ref="C56:C58"/>
    <mergeCell ref="C60:C64"/>
    <mergeCell ref="C69:C71"/>
    <mergeCell ref="C73:C77"/>
    <mergeCell ref="C95:C99"/>
    <mergeCell ref="C102:C104"/>
    <mergeCell ref="D3:D5"/>
    <mergeCell ref="D8:D10"/>
    <mergeCell ref="D11:D15"/>
    <mergeCell ref="D17:D19"/>
    <mergeCell ref="D21:D34"/>
    <mergeCell ref="D37:D39"/>
    <mergeCell ref="D40:D42"/>
    <mergeCell ref="D52:D55"/>
    <mergeCell ref="D56:D58"/>
    <mergeCell ref="D60:D64"/>
    <mergeCell ref="D69:D71"/>
    <mergeCell ref="D73:D77"/>
    <mergeCell ref="D95:D99"/>
    <mergeCell ref="D102:D104"/>
    <mergeCell ref="E107:E108"/>
    <mergeCell ref="E110:E118"/>
    <mergeCell ref="E120:E125"/>
    <mergeCell ref="G4:G5"/>
    <mergeCell ref="H3:H5"/>
    <mergeCell ref="E49:E64"/>
    <mergeCell ref="E66:E77"/>
    <mergeCell ref="E86:E90"/>
    <mergeCell ref="E92:E93"/>
    <mergeCell ref="E95:E105"/>
  </mergeCells>
  <phoneticPr fontId="11" type="noConversion"/>
  <printOptions horizontalCentered="1"/>
  <pageMargins left="0.47244094488188998" right="0.35433070866141703" top="0.35" bottom="0.55118110236220497" header="0.31496062992126" footer="0.31496062992126"/>
  <pageSetup paperSize="9" firstPageNumber="4294963191" orientation="landscape" useFirstPageNumber="1" r:id="rId1"/>
  <headerFooter alignWithMargins="0"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X43"/>
  <sheetViews>
    <sheetView workbookViewId="0">
      <pane xSplit="15" ySplit="5" topLeftCell="P6" activePane="bottomRight" state="frozen"/>
      <selection pane="topRight"/>
      <selection pane="bottomLeft"/>
      <selection pane="bottomRight" activeCell="U6" sqref="U6:U43"/>
    </sheetView>
  </sheetViews>
  <sheetFormatPr defaultColWidth="8" defaultRowHeight="15.6"/>
  <cols>
    <col min="1" max="1" width="5" style="48" customWidth="1"/>
    <col min="2" max="2" width="8.8984375" style="49" customWidth="1"/>
    <col min="3" max="3" width="9.19921875" style="49" customWidth="1"/>
    <col min="4" max="4" width="8.8984375" style="49" customWidth="1"/>
    <col min="5" max="5" width="9.59765625" style="49" customWidth="1"/>
    <col min="6" max="6" width="10.09765625" style="49" customWidth="1"/>
    <col min="7" max="7" width="8.8984375" style="49" customWidth="1"/>
    <col min="8" max="8" width="8.3984375" style="49" customWidth="1"/>
    <col min="9" max="11" width="7.09765625" style="49" customWidth="1"/>
    <col min="12" max="12" width="8.69921875" style="49" customWidth="1"/>
    <col min="13" max="13" width="10.09765625" style="49" customWidth="1"/>
    <col min="14" max="16" width="7.09765625" style="49" customWidth="1"/>
    <col min="17" max="23" width="7.59765625" style="49" customWidth="1"/>
    <col min="24" max="16384" width="8" style="49"/>
  </cols>
  <sheetData>
    <row r="1" spans="1:24" ht="23.25" customHeight="1">
      <c r="A1" s="415" t="s">
        <v>490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50"/>
    </row>
    <row r="2" spans="1:24" ht="19.5" customHeight="1">
      <c r="A2" s="416" t="s">
        <v>73</v>
      </c>
      <c r="B2" s="416"/>
      <c r="C2" s="52" t="str">
        <f>封面!B5</f>
        <v>岷山乡政府</v>
      </c>
      <c r="D2" s="97"/>
      <c r="L2" s="72"/>
      <c r="N2" s="74"/>
      <c r="V2" s="416" t="s">
        <v>491</v>
      </c>
      <c r="W2" s="416"/>
    </row>
    <row r="3" spans="1:24" ht="18" customHeight="1">
      <c r="A3" s="410" t="s">
        <v>302</v>
      </c>
      <c r="B3" s="410" t="s">
        <v>303</v>
      </c>
      <c r="C3" s="412" t="s">
        <v>304</v>
      </c>
      <c r="D3" s="414" t="s">
        <v>305</v>
      </c>
      <c r="E3" s="414"/>
      <c r="F3" s="414"/>
      <c r="G3" s="414"/>
      <c r="H3" s="414"/>
      <c r="I3" s="414"/>
      <c r="J3" s="414"/>
      <c r="K3" s="414"/>
      <c r="L3" s="414" t="s">
        <v>306</v>
      </c>
      <c r="M3" s="414"/>
      <c r="N3" s="414"/>
      <c r="O3" s="414"/>
      <c r="P3" s="414" t="s">
        <v>492</v>
      </c>
      <c r="Q3" s="414" t="s">
        <v>493</v>
      </c>
      <c r="R3" s="414"/>
      <c r="S3" s="414"/>
      <c r="T3" s="414"/>
      <c r="U3" s="414"/>
      <c r="V3" s="414"/>
      <c r="W3" s="417" t="s">
        <v>494</v>
      </c>
    </row>
    <row r="4" spans="1:24" s="47" customFormat="1" ht="30" customHeight="1">
      <c r="A4" s="411"/>
      <c r="B4" s="411"/>
      <c r="C4" s="413"/>
      <c r="D4" s="53" t="s">
        <v>25</v>
      </c>
      <c r="E4" s="54" t="s">
        <v>308</v>
      </c>
      <c r="F4" s="54" t="s">
        <v>309</v>
      </c>
      <c r="G4" s="54" t="s">
        <v>310</v>
      </c>
      <c r="H4" s="54" t="s">
        <v>495</v>
      </c>
      <c r="I4" s="54" t="s">
        <v>311</v>
      </c>
      <c r="J4" s="54" t="s">
        <v>496</v>
      </c>
      <c r="K4" s="54" t="s">
        <v>497</v>
      </c>
      <c r="L4" s="53" t="s">
        <v>25</v>
      </c>
      <c r="M4" s="54" t="s">
        <v>498</v>
      </c>
      <c r="N4" s="54" t="s">
        <v>313</v>
      </c>
      <c r="O4" s="54" t="s">
        <v>499</v>
      </c>
      <c r="P4" s="414"/>
      <c r="Q4" s="53" t="s">
        <v>500</v>
      </c>
      <c r="R4" s="54" t="s">
        <v>501</v>
      </c>
      <c r="S4" s="54" t="s">
        <v>502</v>
      </c>
      <c r="T4" s="54" t="s">
        <v>503</v>
      </c>
      <c r="U4" s="54" t="s">
        <v>504</v>
      </c>
      <c r="V4" s="54" t="s">
        <v>505</v>
      </c>
      <c r="W4" s="417"/>
    </row>
    <row r="5" spans="1:24" s="47" customFormat="1" ht="25.5" customHeight="1">
      <c r="A5" s="409" t="s">
        <v>293</v>
      </c>
      <c r="B5" s="409"/>
      <c r="C5" s="81">
        <f>SUM(C6:C43)</f>
        <v>197703</v>
      </c>
      <c r="D5" s="81">
        <f t="shared" ref="D5:W5" si="0">SUM(D6:D43)</f>
        <v>103668</v>
      </c>
      <c r="E5" s="81">
        <f t="shared" si="0"/>
        <v>19920</v>
      </c>
      <c r="F5" s="81">
        <f t="shared" si="0"/>
        <v>36074</v>
      </c>
      <c r="G5" s="81">
        <f t="shared" si="0"/>
        <v>28760</v>
      </c>
      <c r="H5" s="81">
        <f t="shared" si="0"/>
        <v>18914</v>
      </c>
      <c r="I5" s="81">
        <f t="shared" si="0"/>
        <v>0</v>
      </c>
      <c r="J5" s="81">
        <f t="shared" si="0"/>
        <v>0</v>
      </c>
      <c r="K5" s="81">
        <f t="shared" si="0"/>
        <v>0</v>
      </c>
      <c r="L5" s="81">
        <f t="shared" si="0"/>
        <v>83785</v>
      </c>
      <c r="M5" s="81">
        <f t="shared" si="0"/>
        <v>83785</v>
      </c>
      <c r="N5" s="81">
        <f t="shared" si="0"/>
        <v>0</v>
      </c>
      <c r="O5" s="81">
        <f t="shared" si="0"/>
        <v>0</v>
      </c>
      <c r="P5" s="81">
        <f t="shared" si="0"/>
        <v>10250</v>
      </c>
      <c r="Q5" s="81">
        <f t="shared" si="0"/>
        <v>47738.913666666667</v>
      </c>
      <c r="R5" s="81">
        <f t="shared" si="0"/>
        <v>15687.36</v>
      </c>
      <c r="S5" s="81">
        <f t="shared" si="0"/>
        <v>480.74166666666656</v>
      </c>
      <c r="T5" s="81">
        <f t="shared" si="0"/>
        <v>196.09200000000007</v>
      </c>
      <c r="U5" s="81">
        <f t="shared" si="0"/>
        <v>0</v>
      </c>
      <c r="V5" s="81">
        <f t="shared" si="0"/>
        <v>31374.720000000012</v>
      </c>
      <c r="W5" s="81">
        <f t="shared" si="0"/>
        <v>22494.360000000004</v>
      </c>
      <c r="X5" s="109"/>
    </row>
    <row r="6" spans="1:24" ht="21.75" customHeight="1">
      <c r="A6" s="56">
        <v>1</v>
      </c>
      <c r="B6" s="98" t="s">
        <v>506</v>
      </c>
      <c r="C6" s="96">
        <f>SUM(D6,L6,P6)</f>
        <v>6086</v>
      </c>
      <c r="D6" s="96">
        <f>SUM(E6:K6)</f>
        <v>3606</v>
      </c>
      <c r="E6" s="99">
        <v>1330</v>
      </c>
      <c r="F6" s="100">
        <v>2276</v>
      </c>
      <c r="G6" s="61">
        <f>VLOOKUP(B6,[1]Sheet!$C$4:$T$40,6,FALSE)</f>
        <v>0</v>
      </c>
      <c r="H6" s="61">
        <f>VLOOKUP(B6,[1]Sheet!$C$4:$T$40,16,FALSE)</f>
        <v>0</v>
      </c>
      <c r="I6" s="61"/>
      <c r="J6" s="75"/>
      <c r="K6" s="56"/>
      <c r="L6" s="96">
        <f>SUM(M6:O6)</f>
        <v>2480</v>
      </c>
      <c r="M6" s="106">
        <v>2480</v>
      </c>
      <c r="N6" s="106"/>
      <c r="O6" s="107"/>
      <c r="P6" s="108">
        <f>VLOOKUP(B6,[1]Sheet!$C$4:$T$40,12,FALSE)</f>
        <v>0</v>
      </c>
      <c r="Q6" s="81">
        <f>SUM(R6:V6)</f>
        <v>1571.079</v>
      </c>
      <c r="R6" s="81">
        <f>(D6+M6)*8%+D6/12*8%</f>
        <v>510.92</v>
      </c>
      <c r="S6" s="81">
        <f>(D6+M6)*0.5%+D6/12*0.5%</f>
        <v>31.932500000000001</v>
      </c>
      <c r="T6" s="81">
        <f>(D6+M6)*0.1%+D6/12*0.1%</f>
        <v>6.3864999999999998</v>
      </c>
      <c r="U6" s="81"/>
      <c r="V6" s="81">
        <f>(D6+M6)*16%+D6/12*16%</f>
        <v>1021.84</v>
      </c>
      <c r="W6" s="81">
        <f>(D6+M6)*12%</f>
        <v>730.31999999999994</v>
      </c>
      <c r="X6" s="110"/>
    </row>
    <row r="7" spans="1:24" ht="21.75" customHeight="1">
      <c r="A7" s="56">
        <v>2</v>
      </c>
      <c r="B7" s="101" t="s">
        <v>507</v>
      </c>
      <c r="C7" s="96">
        <f t="shared" ref="C7:C43" si="1">SUM(D7,L7,P7)</f>
        <v>6736</v>
      </c>
      <c r="D7" s="96">
        <f t="shared" ref="D7:D43" si="2">SUM(E7:K7)</f>
        <v>3606</v>
      </c>
      <c r="E7" s="99">
        <v>1330</v>
      </c>
      <c r="F7" s="100">
        <v>2276</v>
      </c>
      <c r="G7" s="61">
        <f>VLOOKUP(B7,[1]Sheet!$C$4:$T$40,6,FALSE)</f>
        <v>0</v>
      </c>
      <c r="H7" s="61">
        <f>VLOOKUP(B7,[1]Sheet!$C$4:$T$40,16,FALSE)</f>
        <v>0</v>
      </c>
      <c r="I7" s="61"/>
      <c r="J7" s="75"/>
      <c r="K7" s="56"/>
      <c r="L7" s="96">
        <f t="shared" ref="L7:L43" si="3">SUM(M7:O7)</f>
        <v>2480</v>
      </c>
      <c r="M7" s="106">
        <v>2480</v>
      </c>
      <c r="N7" s="106"/>
      <c r="O7" s="107"/>
      <c r="P7" s="108">
        <f>VLOOKUP(B7,[1]Sheet!$C$4:$T$40,12,FALSE)</f>
        <v>650</v>
      </c>
      <c r="Q7" s="81">
        <f t="shared" ref="Q7:Q43" si="4">SUM(R7:V7)</f>
        <v>1539.1465000000001</v>
      </c>
      <c r="R7" s="81">
        <f t="shared" ref="R7:R43" si="5">(D7+M7)*8%+D7/12*8%</f>
        <v>510.92</v>
      </c>
      <c r="S7" s="81"/>
      <c r="T7" s="81">
        <f t="shared" ref="T7:T43" si="6">(D7+M7)*0.1%+D7/12*0.1%</f>
        <v>6.3864999999999998</v>
      </c>
      <c r="U7" s="81"/>
      <c r="V7" s="81">
        <f t="shared" ref="V7:V43" si="7">(D7+M7)*16%+D7/12*16%</f>
        <v>1021.84</v>
      </c>
      <c r="W7" s="81">
        <f t="shared" ref="W7:W43" si="8">(D7+M7)*12%</f>
        <v>730.32</v>
      </c>
      <c r="X7" s="110"/>
    </row>
    <row r="8" spans="1:24" ht="21.75" customHeight="1">
      <c r="A8" s="56">
        <v>3</v>
      </c>
      <c r="B8" s="102" t="s">
        <v>508</v>
      </c>
      <c r="C8" s="96">
        <f t="shared" si="1"/>
        <v>5940</v>
      </c>
      <c r="D8" s="96">
        <f t="shared" si="2"/>
        <v>3125</v>
      </c>
      <c r="E8" s="99">
        <v>1010</v>
      </c>
      <c r="F8" s="100">
        <v>2115</v>
      </c>
      <c r="G8" s="61">
        <f>VLOOKUP(B8,[1]Sheet!$C$4:$T$40,6,FALSE)</f>
        <v>0</v>
      </c>
      <c r="H8" s="61">
        <f>VLOOKUP(B8,[1]Sheet!$C$4:$T$40,16,FALSE)</f>
        <v>0</v>
      </c>
      <c r="I8" s="61"/>
      <c r="J8" s="75"/>
      <c r="K8" s="56"/>
      <c r="L8" s="96">
        <f t="shared" si="3"/>
        <v>2265</v>
      </c>
      <c r="M8" s="106">
        <v>2265</v>
      </c>
      <c r="N8" s="106"/>
      <c r="O8" s="107"/>
      <c r="P8" s="108">
        <f>VLOOKUP(B8,[1]Sheet!$C$4:$T$40,12,FALSE)</f>
        <v>550</v>
      </c>
      <c r="Q8" s="81">
        <f t="shared" si="4"/>
        <v>1361.7504166666668</v>
      </c>
      <c r="R8" s="81">
        <f t="shared" si="5"/>
        <v>452.03333333333302</v>
      </c>
      <c r="S8" s="81"/>
      <c r="T8" s="81">
        <f t="shared" si="6"/>
        <v>5.6504166666666702</v>
      </c>
      <c r="U8" s="81"/>
      <c r="V8" s="81">
        <f t="shared" si="7"/>
        <v>904.06666666666695</v>
      </c>
      <c r="W8" s="81">
        <f t="shared" si="8"/>
        <v>646.79999999999995</v>
      </c>
      <c r="X8" s="110"/>
    </row>
    <row r="9" spans="1:24" ht="21.75" customHeight="1">
      <c r="A9" s="56">
        <v>4</v>
      </c>
      <c r="B9" s="101" t="s">
        <v>509</v>
      </c>
      <c r="C9" s="96">
        <f t="shared" si="1"/>
        <v>7223</v>
      </c>
      <c r="D9" s="96">
        <f t="shared" si="2"/>
        <v>4093</v>
      </c>
      <c r="E9" s="99">
        <v>1330</v>
      </c>
      <c r="F9" s="100">
        <v>2763</v>
      </c>
      <c r="G9" s="61">
        <f>VLOOKUP(B9,[1]Sheet!$C$4:$T$40,6,FALSE)</f>
        <v>0</v>
      </c>
      <c r="H9" s="61">
        <f>VLOOKUP(B9,[1]Sheet!$C$4:$T$40,16,FALSE)</f>
        <v>0</v>
      </c>
      <c r="I9" s="61"/>
      <c r="J9" s="75"/>
      <c r="K9" s="56"/>
      <c r="L9" s="96">
        <f t="shared" si="3"/>
        <v>2480</v>
      </c>
      <c r="M9" s="106">
        <v>2480</v>
      </c>
      <c r="N9" s="106"/>
      <c r="O9" s="107"/>
      <c r="P9" s="108">
        <f>VLOOKUP(B9,[1]Sheet!$C$4:$T$40,12,FALSE)</f>
        <v>650</v>
      </c>
      <c r="Q9" s="81">
        <f t="shared" si="4"/>
        <v>1666.2940833333303</v>
      </c>
      <c r="R9" s="81">
        <f t="shared" si="5"/>
        <v>553.12666666666701</v>
      </c>
      <c r="S9" s="81"/>
      <c r="T9" s="81">
        <f t="shared" si="6"/>
        <v>6.9140833333333296</v>
      </c>
      <c r="U9" s="81"/>
      <c r="V9" s="81">
        <f t="shared" si="7"/>
        <v>1106.2533333333299</v>
      </c>
      <c r="W9" s="81">
        <f t="shared" si="8"/>
        <v>788.76</v>
      </c>
      <c r="X9" s="110"/>
    </row>
    <row r="10" spans="1:24" ht="21.75" customHeight="1">
      <c r="A10" s="56">
        <v>5</v>
      </c>
      <c r="B10" s="101" t="s">
        <v>510</v>
      </c>
      <c r="C10" s="96">
        <f t="shared" si="1"/>
        <v>6434</v>
      </c>
      <c r="D10" s="96">
        <f t="shared" si="2"/>
        <v>3554</v>
      </c>
      <c r="E10" s="99">
        <v>1050</v>
      </c>
      <c r="F10" s="100">
        <v>2504</v>
      </c>
      <c r="G10" s="61">
        <f>VLOOKUP(B10,[1]Sheet!$C$4:$T$40,6,FALSE)</f>
        <v>0</v>
      </c>
      <c r="H10" s="61">
        <f>VLOOKUP(B10,[1]Sheet!$C$4:$T$40,16,FALSE)</f>
        <v>0</v>
      </c>
      <c r="I10" s="61"/>
      <c r="J10" s="75"/>
      <c r="K10" s="56"/>
      <c r="L10" s="96">
        <f t="shared" si="3"/>
        <v>2330</v>
      </c>
      <c r="M10" s="106">
        <v>2330</v>
      </c>
      <c r="N10" s="106"/>
      <c r="O10" s="107"/>
      <c r="P10" s="108">
        <f>VLOOKUP(B10,[1]Sheet!$C$4:$T$40,12,FALSE)</f>
        <v>550</v>
      </c>
      <c r="Q10" s="81">
        <f t="shared" si="4"/>
        <v>1489.4201666666668</v>
      </c>
      <c r="R10" s="81">
        <f t="shared" si="5"/>
        <v>494.41333333333301</v>
      </c>
      <c r="S10" s="81"/>
      <c r="T10" s="81">
        <f t="shared" si="6"/>
        <v>6.1801666666666701</v>
      </c>
      <c r="U10" s="81"/>
      <c r="V10" s="81">
        <f t="shared" si="7"/>
        <v>988.82666666666705</v>
      </c>
      <c r="W10" s="81">
        <f t="shared" si="8"/>
        <v>706.08</v>
      </c>
      <c r="X10" s="110"/>
    </row>
    <row r="11" spans="1:24" ht="21.75" customHeight="1">
      <c r="A11" s="56">
        <v>6</v>
      </c>
      <c r="B11" s="101" t="s">
        <v>511</v>
      </c>
      <c r="C11" s="96">
        <f t="shared" si="1"/>
        <v>6662</v>
      </c>
      <c r="D11" s="96">
        <f t="shared" si="2"/>
        <v>3617</v>
      </c>
      <c r="E11" s="99">
        <v>1170</v>
      </c>
      <c r="F11" s="100">
        <v>2447</v>
      </c>
      <c r="G11" s="61">
        <f>VLOOKUP(B11,[1]Sheet!$C$4:$T$40,6,FALSE)</f>
        <v>0</v>
      </c>
      <c r="H11" s="61">
        <f>VLOOKUP(B11,[1]Sheet!$C$4:$T$40,16,FALSE)</f>
        <v>0</v>
      </c>
      <c r="I11" s="61"/>
      <c r="J11" s="75"/>
      <c r="K11" s="56"/>
      <c r="L11" s="96">
        <f t="shared" si="3"/>
        <v>2395</v>
      </c>
      <c r="M11" s="106">
        <v>2395</v>
      </c>
      <c r="N11" s="106"/>
      <c r="O11" s="107"/>
      <c r="P11" s="108">
        <f>VLOOKUP(B11,[1]Sheet!$C$4:$T$40,12,FALSE)</f>
        <v>650</v>
      </c>
      <c r="Q11" s="81">
        <f t="shared" si="4"/>
        <v>1521.5334166666696</v>
      </c>
      <c r="R11" s="81">
        <f t="shared" si="5"/>
        <v>505.07333333333298</v>
      </c>
      <c r="S11" s="81"/>
      <c r="T11" s="81">
        <f t="shared" si="6"/>
        <v>6.3134166666666696</v>
      </c>
      <c r="U11" s="81"/>
      <c r="V11" s="81">
        <f t="shared" si="7"/>
        <v>1010.1466666666699</v>
      </c>
      <c r="W11" s="81">
        <f t="shared" si="8"/>
        <v>721.44</v>
      </c>
      <c r="X11" s="110"/>
    </row>
    <row r="12" spans="1:24" ht="21.75" customHeight="1">
      <c r="A12" s="56">
        <v>7</v>
      </c>
      <c r="B12" s="98" t="s">
        <v>512</v>
      </c>
      <c r="C12" s="96">
        <f t="shared" si="1"/>
        <v>5648</v>
      </c>
      <c r="D12" s="96">
        <f t="shared" si="2"/>
        <v>2833</v>
      </c>
      <c r="E12" s="99">
        <v>1010</v>
      </c>
      <c r="F12" s="100">
        <v>1823</v>
      </c>
      <c r="G12" s="61">
        <f>VLOOKUP(B12,[1]Sheet!$C$4:$T$40,6,FALSE)</f>
        <v>0</v>
      </c>
      <c r="H12" s="61">
        <f>VLOOKUP(B12,[1]Sheet!$C$4:$T$40,16,FALSE)</f>
        <v>0</v>
      </c>
      <c r="I12" s="61"/>
      <c r="J12" s="75"/>
      <c r="K12" s="56"/>
      <c r="L12" s="96">
        <f t="shared" si="3"/>
        <v>2265</v>
      </c>
      <c r="M12" s="106">
        <v>2265</v>
      </c>
      <c r="N12" s="106"/>
      <c r="O12" s="107"/>
      <c r="P12" s="108">
        <f>VLOOKUP(B12,[1]Sheet!$C$4:$T$40,12,FALSE)</f>
        <v>550</v>
      </c>
      <c r="Q12" s="81">
        <f t="shared" si="4"/>
        <v>1285.5140833333335</v>
      </c>
      <c r="R12" s="81">
        <f t="shared" si="5"/>
        <v>426.72666666666697</v>
      </c>
      <c r="S12" s="81"/>
      <c r="T12" s="81">
        <f t="shared" si="6"/>
        <v>5.3340833333333304</v>
      </c>
      <c r="U12" s="81"/>
      <c r="V12" s="81">
        <f t="shared" si="7"/>
        <v>853.45333333333303</v>
      </c>
      <c r="W12" s="81">
        <f t="shared" si="8"/>
        <v>611.76</v>
      </c>
      <c r="X12" s="110"/>
    </row>
    <row r="13" spans="1:24" ht="21.75" customHeight="1">
      <c r="A13" s="56">
        <v>8</v>
      </c>
      <c r="B13" s="101" t="s">
        <v>513</v>
      </c>
      <c r="C13" s="96">
        <f t="shared" si="1"/>
        <v>5564</v>
      </c>
      <c r="D13" s="96">
        <f t="shared" si="2"/>
        <v>2749</v>
      </c>
      <c r="E13" s="99">
        <v>1010</v>
      </c>
      <c r="F13" s="100">
        <v>1739</v>
      </c>
      <c r="G13" s="61">
        <f>VLOOKUP(B13,[1]Sheet!$C$4:$T$40,6,FALSE)</f>
        <v>0</v>
      </c>
      <c r="H13" s="61">
        <f>VLOOKUP(B13,[1]Sheet!$C$4:$T$40,16,FALSE)</f>
        <v>0</v>
      </c>
      <c r="I13" s="61"/>
      <c r="J13" s="75"/>
      <c r="K13" s="56"/>
      <c r="L13" s="96">
        <f t="shared" si="3"/>
        <v>2265</v>
      </c>
      <c r="M13" s="106">
        <v>2265</v>
      </c>
      <c r="N13" s="106"/>
      <c r="O13" s="107"/>
      <c r="P13" s="108">
        <f>VLOOKUP(B13,[1]Sheet!$C$4:$T$40,12,FALSE)</f>
        <v>550</v>
      </c>
      <c r="Q13" s="81">
        <f t="shared" si="4"/>
        <v>1263.5830833333334</v>
      </c>
      <c r="R13" s="81">
        <f t="shared" si="5"/>
        <v>419.446666666667</v>
      </c>
      <c r="S13" s="81"/>
      <c r="T13" s="81">
        <f t="shared" si="6"/>
        <v>5.2430833333333302</v>
      </c>
      <c r="U13" s="81"/>
      <c r="V13" s="81">
        <f t="shared" si="7"/>
        <v>838.89333333333298</v>
      </c>
      <c r="W13" s="81">
        <f t="shared" si="8"/>
        <v>601.67999999999995</v>
      </c>
      <c r="X13" s="110"/>
    </row>
    <row r="14" spans="1:24" ht="21.75" customHeight="1">
      <c r="A14" s="56">
        <v>9</v>
      </c>
      <c r="B14" s="101" t="s">
        <v>514</v>
      </c>
      <c r="C14" s="96">
        <f t="shared" si="1"/>
        <v>5564</v>
      </c>
      <c r="D14" s="96">
        <f t="shared" si="2"/>
        <v>2749</v>
      </c>
      <c r="E14" s="99">
        <v>1010</v>
      </c>
      <c r="F14" s="100">
        <v>1739</v>
      </c>
      <c r="G14" s="61">
        <f>VLOOKUP(B14,[1]Sheet!$C$4:$T$40,6,FALSE)</f>
        <v>0</v>
      </c>
      <c r="H14" s="61">
        <f>VLOOKUP(B14,[1]Sheet!$C$4:$T$40,16,FALSE)</f>
        <v>0</v>
      </c>
      <c r="I14" s="61"/>
      <c r="J14" s="75"/>
      <c r="K14" s="56"/>
      <c r="L14" s="96">
        <f t="shared" si="3"/>
        <v>2265</v>
      </c>
      <c r="M14" s="106">
        <v>2265</v>
      </c>
      <c r="N14" s="106"/>
      <c r="O14" s="107"/>
      <c r="P14" s="108">
        <f>VLOOKUP(B14,[1]Sheet!$C$4:$T$40,12,FALSE)</f>
        <v>550</v>
      </c>
      <c r="Q14" s="81">
        <f t="shared" si="4"/>
        <v>1263.5830833333334</v>
      </c>
      <c r="R14" s="81">
        <f t="shared" si="5"/>
        <v>419.446666666667</v>
      </c>
      <c r="S14" s="81"/>
      <c r="T14" s="81">
        <f t="shared" si="6"/>
        <v>5.2430833333333302</v>
      </c>
      <c r="U14" s="81"/>
      <c r="V14" s="81">
        <f t="shared" si="7"/>
        <v>838.89333333333298</v>
      </c>
      <c r="W14" s="81">
        <f t="shared" si="8"/>
        <v>601.67999999999995</v>
      </c>
      <c r="X14" s="110"/>
    </row>
    <row r="15" spans="1:24" ht="21.75" customHeight="1">
      <c r="A15" s="56">
        <v>10</v>
      </c>
      <c r="B15" s="101" t="s">
        <v>515</v>
      </c>
      <c r="C15" s="96">
        <f t="shared" si="1"/>
        <v>6148</v>
      </c>
      <c r="D15" s="96">
        <f t="shared" si="2"/>
        <v>3333</v>
      </c>
      <c r="E15" s="99">
        <v>1010</v>
      </c>
      <c r="F15" s="100">
        <v>2323</v>
      </c>
      <c r="G15" s="61">
        <f>VLOOKUP(B15,[1]Sheet!$C$4:$T$40,6,FALSE)</f>
        <v>0</v>
      </c>
      <c r="H15" s="61">
        <f>VLOOKUP(B15,[1]Sheet!$C$4:$T$40,16,FALSE)</f>
        <v>0</v>
      </c>
      <c r="I15" s="61"/>
      <c r="J15" s="75"/>
      <c r="K15" s="56"/>
      <c r="L15" s="96">
        <f t="shared" si="3"/>
        <v>2265</v>
      </c>
      <c r="M15" s="106">
        <v>2265</v>
      </c>
      <c r="N15" s="106"/>
      <c r="O15" s="107"/>
      <c r="P15" s="108">
        <f>VLOOKUP(B15,[1]Sheet!$C$4:$T$40,12,FALSE)</f>
        <v>550</v>
      </c>
      <c r="Q15" s="81">
        <f t="shared" si="4"/>
        <v>1416.05575</v>
      </c>
      <c r="R15" s="81">
        <f t="shared" si="5"/>
        <v>470.06</v>
      </c>
      <c r="S15" s="81"/>
      <c r="T15" s="81">
        <f t="shared" si="6"/>
        <v>5.87575</v>
      </c>
      <c r="U15" s="81"/>
      <c r="V15" s="81">
        <f t="shared" si="7"/>
        <v>940.12</v>
      </c>
      <c r="W15" s="81">
        <f t="shared" si="8"/>
        <v>671.76</v>
      </c>
      <c r="X15" s="110"/>
    </row>
    <row r="16" spans="1:24" ht="21.75" customHeight="1">
      <c r="A16" s="56">
        <v>11</v>
      </c>
      <c r="B16" s="101" t="s">
        <v>516</v>
      </c>
      <c r="C16" s="96">
        <f t="shared" si="1"/>
        <v>5059</v>
      </c>
      <c r="D16" s="96">
        <f t="shared" si="2"/>
        <v>2324</v>
      </c>
      <c r="E16" s="99">
        <v>780</v>
      </c>
      <c r="F16" s="100">
        <v>1544</v>
      </c>
      <c r="G16" s="61">
        <f>VLOOKUP(B16,[1]Sheet!$C$4:$T$40,6,FALSE)</f>
        <v>0</v>
      </c>
      <c r="H16" s="61">
        <f>VLOOKUP(B16,[1]Sheet!$C$4:$T$40,16,FALSE)</f>
        <v>0</v>
      </c>
      <c r="I16" s="61"/>
      <c r="J16" s="75"/>
      <c r="K16" s="56"/>
      <c r="L16" s="96">
        <f t="shared" si="3"/>
        <v>2235</v>
      </c>
      <c r="M16" s="106">
        <v>2235</v>
      </c>
      <c r="N16" s="106"/>
      <c r="O16" s="107"/>
      <c r="P16" s="108">
        <f>VLOOKUP(B16,[1]Sheet!$C$4:$T$40,12,FALSE)</f>
        <v>500</v>
      </c>
      <c r="Q16" s="81">
        <f t="shared" si="4"/>
        <v>1145.3926666666666</v>
      </c>
      <c r="R16" s="81">
        <f t="shared" si="5"/>
        <v>380.21333333333303</v>
      </c>
      <c r="S16" s="81"/>
      <c r="T16" s="81">
        <f t="shared" si="6"/>
        <v>4.7526666666666699</v>
      </c>
      <c r="U16" s="81"/>
      <c r="V16" s="81">
        <f t="shared" si="7"/>
        <v>760.42666666666696</v>
      </c>
      <c r="W16" s="81">
        <f t="shared" si="8"/>
        <v>547.08000000000004</v>
      </c>
      <c r="X16" s="110"/>
    </row>
    <row r="17" spans="1:24" ht="21.75" customHeight="1">
      <c r="A17" s="56">
        <v>12</v>
      </c>
      <c r="B17" s="101" t="s">
        <v>517</v>
      </c>
      <c r="C17" s="96">
        <f t="shared" si="1"/>
        <v>4985</v>
      </c>
      <c r="D17" s="96">
        <f t="shared" si="2"/>
        <v>2250</v>
      </c>
      <c r="E17" s="99">
        <v>780</v>
      </c>
      <c r="F17" s="100">
        <v>1470</v>
      </c>
      <c r="G17" s="61">
        <f>VLOOKUP(B17,[1]Sheet!$C$4:$T$40,6,FALSE)</f>
        <v>0</v>
      </c>
      <c r="H17" s="61">
        <f>VLOOKUP(B17,[1]Sheet!$C$4:$T$40,16,FALSE)</f>
        <v>0</v>
      </c>
      <c r="I17" s="61"/>
      <c r="J17" s="75"/>
      <c r="K17" s="56"/>
      <c r="L17" s="96">
        <f t="shared" si="3"/>
        <v>2235</v>
      </c>
      <c r="M17" s="106">
        <v>2235</v>
      </c>
      <c r="N17" s="106"/>
      <c r="O17" s="107"/>
      <c r="P17" s="108">
        <f>VLOOKUP(B17,[1]Sheet!$C$4:$T$40,12,FALSE)</f>
        <v>500</v>
      </c>
      <c r="Q17" s="81">
        <f t="shared" si="4"/>
        <v>1126.0725</v>
      </c>
      <c r="R17" s="81">
        <f t="shared" si="5"/>
        <v>373.8</v>
      </c>
      <c r="S17" s="81"/>
      <c r="T17" s="81">
        <f t="shared" si="6"/>
        <v>4.6725000000000003</v>
      </c>
      <c r="U17" s="81"/>
      <c r="V17" s="81">
        <f t="shared" si="7"/>
        <v>747.6</v>
      </c>
      <c r="W17" s="81">
        <f t="shared" si="8"/>
        <v>538.20000000000005</v>
      </c>
      <c r="X17" s="110"/>
    </row>
    <row r="18" spans="1:24" ht="21.75" customHeight="1">
      <c r="A18" s="56">
        <v>13</v>
      </c>
      <c r="B18" s="101" t="s">
        <v>518</v>
      </c>
      <c r="C18" s="96">
        <f t="shared" si="1"/>
        <v>5170</v>
      </c>
      <c r="D18" s="96">
        <f t="shared" si="2"/>
        <v>2435</v>
      </c>
      <c r="E18" s="99">
        <v>780</v>
      </c>
      <c r="F18" s="100">
        <v>1655</v>
      </c>
      <c r="G18" s="61">
        <f>VLOOKUP(B18,[1]Sheet!$C$4:$T$40,6,FALSE)</f>
        <v>0</v>
      </c>
      <c r="H18" s="61">
        <f>VLOOKUP(B18,[1]Sheet!$C$4:$T$40,16,FALSE)</f>
        <v>0</v>
      </c>
      <c r="I18" s="61"/>
      <c r="J18" s="75"/>
      <c r="K18" s="56"/>
      <c r="L18" s="96">
        <f t="shared" si="3"/>
        <v>2235</v>
      </c>
      <c r="M18" s="106">
        <v>2235</v>
      </c>
      <c r="N18" s="106"/>
      <c r="O18" s="107"/>
      <c r="P18" s="108">
        <f>VLOOKUP(B18,[1]Sheet!$C$4:$T$40,12,FALSE)</f>
        <v>500</v>
      </c>
      <c r="Q18" s="81">
        <f t="shared" si="4"/>
        <v>1174.3729166666667</v>
      </c>
      <c r="R18" s="81">
        <f t="shared" si="5"/>
        <v>389.83333333333297</v>
      </c>
      <c r="S18" s="81"/>
      <c r="T18" s="81">
        <f t="shared" si="6"/>
        <v>4.8729166666666703</v>
      </c>
      <c r="U18" s="81"/>
      <c r="V18" s="81">
        <f t="shared" si="7"/>
        <v>779.66666666666697</v>
      </c>
      <c r="W18" s="81">
        <f t="shared" si="8"/>
        <v>560.4</v>
      </c>
      <c r="X18" s="110"/>
    </row>
    <row r="19" spans="1:24" ht="21.75" customHeight="1">
      <c r="A19" s="56">
        <v>14</v>
      </c>
      <c r="B19" s="101" t="s">
        <v>519</v>
      </c>
      <c r="C19" s="96">
        <f t="shared" si="1"/>
        <v>4960</v>
      </c>
      <c r="D19" s="96">
        <f t="shared" si="2"/>
        <v>2225</v>
      </c>
      <c r="E19" s="99">
        <v>780</v>
      </c>
      <c r="F19" s="100">
        <v>1445</v>
      </c>
      <c r="G19" s="61">
        <f>VLOOKUP(B19,[1]Sheet!$C$4:$T$40,6,FALSE)</f>
        <v>0</v>
      </c>
      <c r="H19" s="61">
        <f>VLOOKUP(B19,[1]Sheet!$C$4:$T$40,16,FALSE)</f>
        <v>0</v>
      </c>
      <c r="I19" s="61"/>
      <c r="J19" s="75"/>
      <c r="K19" s="56"/>
      <c r="L19" s="96">
        <f t="shared" si="3"/>
        <v>2235</v>
      </c>
      <c r="M19" s="106">
        <v>2235</v>
      </c>
      <c r="N19" s="106"/>
      <c r="O19" s="107"/>
      <c r="P19" s="108">
        <f>VLOOKUP(B19,[1]Sheet!$C$4:$T$40,12,FALSE)</f>
        <v>500</v>
      </c>
      <c r="Q19" s="81">
        <f t="shared" si="4"/>
        <v>1119.5454166666666</v>
      </c>
      <c r="R19" s="81">
        <f t="shared" si="5"/>
        <v>371.63333333333298</v>
      </c>
      <c r="S19" s="81"/>
      <c r="T19" s="81">
        <f t="shared" si="6"/>
        <v>4.6454166666666703</v>
      </c>
      <c r="U19" s="81"/>
      <c r="V19" s="81">
        <f t="shared" si="7"/>
        <v>743.26666666666699</v>
      </c>
      <c r="W19" s="81">
        <f t="shared" si="8"/>
        <v>535.20000000000005</v>
      </c>
      <c r="X19" s="110"/>
    </row>
    <row r="20" spans="1:24" ht="21.75" customHeight="1">
      <c r="A20" s="56">
        <v>15</v>
      </c>
      <c r="B20" s="101" t="s">
        <v>520</v>
      </c>
      <c r="C20" s="96">
        <f t="shared" si="1"/>
        <v>4985</v>
      </c>
      <c r="D20" s="96">
        <f t="shared" si="2"/>
        <v>2250</v>
      </c>
      <c r="E20" s="99">
        <v>780</v>
      </c>
      <c r="F20" s="100">
        <v>1470</v>
      </c>
      <c r="G20" s="61">
        <f>VLOOKUP(B20,[1]Sheet!$C$4:$T$40,6,FALSE)</f>
        <v>0</v>
      </c>
      <c r="H20" s="61">
        <f>VLOOKUP(B20,[1]Sheet!$C$4:$T$40,16,FALSE)</f>
        <v>0</v>
      </c>
      <c r="I20" s="61"/>
      <c r="J20" s="75"/>
      <c r="K20" s="56"/>
      <c r="L20" s="96">
        <f t="shared" si="3"/>
        <v>2235</v>
      </c>
      <c r="M20" s="106">
        <v>2235</v>
      </c>
      <c r="N20" s="106"/>
      <c r="O20" s="107"/>
      <c r="P20" s="108">
        <f>VLOOKUP(B20,[1]Sheet!$C$4:$T$40,12,FALSE)</f>
        <v>500</v>
      </c>
      <c r="Q20" s="81">
        <f t="shared" si="4"/>
        <v>1126.0725</v>
      </c>
      <c r="R20" s="81">
        <f t="shared" si="5"/>
        <v>373.8</v>
      </c>
      <c r="S20" s="81"/>
      <c r="T20" s="81">
        <f t="shared" si="6"/>
        <v>4.6725000000000003</v>
      </c>
      <c r="U20" s="81"/>
      <c r="V20" s="81">
        <f t="shared" si="7"/>
        <v>747.6</v>
      </c>
      <c r="W20" s="81">
        <f t="shared" si="8"/>
        <v>538.20000000000005</v>
      </c>
      <c r="X20" s="110"/>
    </row>
    <row r="21" spans="1:24" ht="21.75" customHeight="1">
      <c r="A21" s="56">
        <v>16</v>
      </c>
      <c r="B21" s="101" t="s">
        <v>521</v>
      </c>
      <c r="C21" s="96">
        <f t="shared" si="1"/>
        <v>4710</v>
      </c>
      <c r="D21" s="96">
        <f t="shared" si="2"/>
        <v>2025</v>
      </c>
      <c r="E21" s="99">
        <v>640</v>
      </c>
      <c r="F21" s="100">
        <v>1385</v>
      </c>
      <c r="G21" s="61">
        <f>VLOOKUP(B21,[1]Sheet!$C$4:$T$40,6,FALSE)</f>
        <v>0</v>
      </c>
      <c r="H21" s="61">
        <f>VLOOKUP(B21,[1]Sheet!$C$4:$T$40,16,FALSE)</f>
        <v>0</v>
      </c>
      <c r="I21" s="61"/>
      <c r="J21" s="75"/>
      <c r="K21" s="56"/>
      <c r="L21" s="96">
        <f t="shared" si="3"/>
        <v>2185</v>
      </c>
      <c r="M21" s="106">
        <v>2185</v>
      </c>
      <c r="N21" s="106"/>
      <c r="O21" s="107"/>
      <c r="P21" s="108">
        <f>VLOOKUP(B21,[1]Sheet!$C$4:$T$40,12,FALSE)</f>
        <v>500</v>
      </c>
      <c r="Q21" s="81">
        <f t="shared" si="4"/>
        <v>1055.2787499999999</v>
      </c>
      <c r="R21" s="81">
        <f t="shared" si="5"/>
        <v>350.3</v>
      </c>
      <c r="S21" s="81"/>
      <c r="T21" s="81">
        <f t="shared" si="6"/>
        <v>4.3787500000000001</v>
      </c>
      <c r="U21" s="81"/>
      <c r="V21" s="81">
        <f t="shared" si="7"/>
        <v>700.6</v>
      </c>
      <c r="W21" s="81">
        <f t="shared" si="8"/>
        <v>505.2</v>
      </c>
      <c r="X21" s="110"/>
    </row>
    <row r="22" spans="1:24" ht="21.75" customHeight="1">
      <c r="A22" s="56">
        <v>17</v>
      </c>
      <c r="B22" s="101" t="s">
        <v>522</v>
      </c>
      <c r="C22" s="96">
        <f t="shared" si="1"/>
        <v>5855</v>
      </c>
      <c r="D22" s="96">
        <f t="shared" si="2"/>
        <v>3120</v>
      </c>
      <c r="E22" s="99">
        <v>780</v>
      </c>
      <c r="F22" s="100">
        <v>2340</v>
      </c>
      <c r="G22" s="61">
        <f>VLOOKUP(B22,[1]Sheet!$C$4:$T$40,6,FALSE)</f>
        <v>0</v>
      </c>
      <c r="H22" s="61">
        <f>VLOOKUP(B22,[1]Sheet!$C$4:$T$40,16,FALSE)</f>
        <v>0</v>
      </c>
      <c r="I22" s="61"/>
      <c r="J22" s="75"/>
      <c r="K22" s="56"/>
      <c r="L22" s="96">
        <f t="shared" si="3"/>
        <v>2235</v>
      </c>
      <c r="M22" s="106">
        <v>2235</v>
      </c>
      <c r="N22" s="106"/>
      <c r="O22" s="107"/>
      <c r="P22" s="108">
        <f>VLOOKUP(B22,[1]Sheet!$C$4:$T$40,12,FALSE)</f>
        <v>500</v>
      </c>
      <c r="Q22" s="81">
        <f t="shared" si="4"/>
        <v>1353.2149999999999</v>
      </c>
      <c r="R22" s="81">
        <f t="shared" si="5"/>
        <v>449.2</v>
      </c>
      <c r="S22" s="81"/>
      <c r="T22" s="81">
        <f t="shared" si="6"/>
        <v>5.6150000000000002</v>
      </c>
      <c r="U22" s="81"/>
      <c r="V22" s="81">
        <f t="shared" si="7"/>
        <v>898.4</v>
      </c>
      <c r="W22" s="81">
        <f t="shared" si="8"/>
        <v>642.6</v>
      </c>
      <c r="X22" s="110"/>
    </row>
    <row r="23" spans="1:24" ht="21.75" customHeight="1">
      <c r="A23" s="56">
        <v>18</v>
      </c>
      <c r="B23" s="98" t="s">
        <v>523</v>
      </c>
      <c r="C23" s="96">
        <f t="shared" si="1"/>
        <v>4895</v>
      </c>
      <c r="D23" s="96">
        <f t="shared" si="2"/>
        <v>2160</v>
      </c>
      <c r="E23" s="99">
        <v>780</v>
      </c>
      <c r="F23" s="100">
        <v>1380</v>
      </c>
      <c r="G23" s="61">
        <f>VLOOKUP(B23,[1]Sheet!$C$4:$T$40,6,FALSE)</f>
        <v>0</v>
      </c>
      <c r="H23" s="61">
        <f>VLOOKUP(B23,[1]Sheet!$C$4:$T$40,16,FALSE)</f>
        <v>0</v>
      </c>
      <c r="I23" s="61"/>
      <c r="J23" s="75"/>
      <c r="K23" s="56"/>
      <c r="L23" s="96">
        <f t="shared" si="3"/>
        <v>2235</v>
      </c>
      <c r="M23" s="106">
        <v>2235</v>
      </c>
      <c r="N23" s="106"/>
      <c r="O23" s="107"/>
      <c r="P23" s="108">
        <f>VLOOKUP(B23,[1]Sheet!$C$4:$T$40,12,FALSE)</f>
        <v>500</v>
      </c>
      <c r="Q23" s="81">
        <f t="shared" si="4"/>
        <v>1102.575</v>
      </c>
      <c r="R23" s="81">
        <f t="shared" si="5"/>
        <v>366</v>
      </c>
      <c r="S23" s="81"/>
      <c r="T23" s="81">
        <f t="shared" si="6"/>
        <v>4.5750000000000002</v>
      </c>
      <c r="U23" s="81"/>
      <c r="V23" s="81">
        <f t="shared" si="7"/>
        <v>732</v>
      </c>
      <c r="W23" s="81">
        <f t="shared" si="8"/>
        <v>527.4</v>
      </c>
      <c r="X23" s="110"/>
    </row>
    <row r="24" spans="1:24" ht="21.75" customHeight="1">
      <c r="A24" s="56">
        <v>19</v>
      </c>
      <c r="B24" s="103" t="s">
        <v>524</v>
      </c>
      <c r="C24" s="96">
        <f t="shared" si="1"/>
        <v>4895</v>
      </c>
      <c r="D24" s="96">
        <f t="shared" si="2"/>
        <v>2160</v>
      </c>
      <c r="E24" s="99">
        <v>780</v>
      </c>
      <c r="F24" s="100">
        <v>1380</v>
      </c>
      <c r="G24" s="61">
        <f>VLOOKUP(B24,[1]Sheet!$C$4:$T$40,6,FALSE)</f>
        <v>0</v>
      </c>
      <c r="H24" s="61">
        <f>VLOOKUP(B24,[1]Sheet!$C$4:$T$40,16,FALSE)</f>
        <v>0</v>
      </c>
      <c r="I24" s="61"/>
      <c r="J24" s="75"/>
      <c r="K24" s="56"/>
      <c r="L24" s="96">
        <f t="shared" si="3"/>
        <v>2235</v>
      </c>
      <c r="M24" s="106">
        <v>2235</v>
      </c>
      <c r="N24" s="106"/>
      <c r="O24" s="107"/>
      <c r="P24" s="108">
        <f>VLOOKUP(B24,[1]Sheet!$C$4:$T$40,12,FALSE)</f>
        <v>500</v>
      </c>
      <c r="Q24" s="81">
        <f t="shared" si="4"/>
        <v>1102.575</v>
      </c>
      <c r="R24" s="81">
        <f t="shared" si="5"/>
        <v>366</v>
      </c>
      <c r="S24" s="81"/>
      <c r="T24" s="81">
        <f t="shared" si="6"/>
        <v>4.5750000000000002</v>
      </c>
      <c r="U24" s="81"/>
      <c r="V24" s="81">
        <f t="shared" si="7"/>
        <v>732</v>
      </c>
      <c r="W24" s="81">
        <f t="shared" si="8"/>
        <v>527.4</v>
      </c>
    </row>
    <row r="25" spans="1:24" ht="21.75" customHeight="1">
      <c r="A25" s="56">
        <v>20</v>
      </c>
      <c r="B25" s="101" t="s">
        <v>525</v>
      </c>
      <c r="C25" s="96">
        <f t="shared" si="1"/>
        <v>4314</v>
      </c>
      <c r="D25" s="96">
        <f t="shared" si="2"/>
        <v>2064</v>
      </c>
      <c r="E25" s="99">
        <f>VLOOKUP(B25,[1]Sheet!$C$4:$T$41,9,FALSE)</f>
        <v>0</v>
      </c>
      <c r="F25" s="100">
        <f>VLOOKUP(B25,[1]Sheet!$C$4:$T$41,7,FALSE)</f>
        <v>0</v>
      </c>
      <c r="G25" s="104">
        <v>1510</v>
      </c>
      <c r="H25" s="104">
        <v>554</v>
      </c>
      <c r="I25" s="61"/>
      <c r="J25" s="75"/>
      <c r="K25" s="56"/>
      <c r="L25" s="96">
        <f t="shared" si="3"/>
        <v>2250</v>
      </c>
      <c r="M25" s="106">
        <f>VLOOKUP(B25,[1]Sheet!$C$4:$T$40,8,FALSE)</f>
        <v>2250</v>
      </c>
      <c r="N25" s="106"/>
      <c r="O25" s="107"/>
      <c r="P25" s="108">
        <f>VLOOKUP(B25,[1]Sheet!$C$4:$T$40,12,FALSE)</f>
        <v>0</v>
      </c>
      <c r="Q25" s="81">
        <f t="shared" si="4"/>
        <v>1103.556</v>
      </c>
      <c r="R25" s="81">
        <f t="shared" si="5"/>
        <v>358.88</v>
      </c>
      <c r="S25" s="81">
        <f t="shared" ref="S25:S43" si="9">(D25+M25)*0.5%+D25/12*0.5%</f>
        <v>22.43</v>
      </c>
      <c r="T25" s="81">
        <f t="shared" si="6"/>
        <v>4.4859999999999998</v>
      </c>
      <c r="U25" s="81"/>
      <c r="V25" s="81">
        <f t="shared" si="7"/>
        <v>717.76</v>
      </c>
      <c r="W25" s="81">
        <f t="shared" si="8"/>
        <v>517.67999999999995</v>
      </c>
      <c r="X25" s="111"/>
    </row>
    <row r="26" spans="1:24" ht="21.75" customHeight="1">
      <c r="A26" s="56">
        <v>21</v>
      </c>
      <c r="B26" s="101" t="s">
        <v>526</v>
      </c>
      <c r="C26" s="96">
        <f t="shared" si="1"/>
        <v>5082</v>
      </c>
      <c r="D26" s="96">
        <f t="shared" si="2"/>
        <v>2832</v>
      </c>
      <c r="E26" s="99">
        <f>VLOOKUP(B26,[1]Sheet!$C$4:$T$41,9,FALSE)</f>
        <v>0</v>
      </c>
      <c r="F26" s="100">
        <f>VLOOKUP(B26,[1]Sheet!$C$4:$T$41,7,FALSE)</f>
        <v>0</v>
      </c>
      <c r="G26" s="104">
        <v>1780</v>
      </c>
      <c r="H26" s="104">
        <v>1052</v>
      </c>
      <c r="I26" s="61"/>
      <c r="J26" s="75"/>
      <c r="K26" s="56"/>
      <c r="L26" s="96">
        <f t="shared" si="3"/>
        <v>2250</v>
      </c>
      <c r="M26" s="106">
        <f>VLOOKUP(B26,[1]Sheet!$C$4:$T$40,8,FALSE)</f>
        <v>2250</v>
      </c>
      <c r="N26" s="106"/>
      <c r="O26" s="107"/>
      <c r="P26" s="108">
        <f>VLOOKUP(B26,[1]Sheet!$C$4:$T$40,12,FALSE)</f>
        <v>0</v>
      </c>
      <c r="Q26" s="81">
        <f t="shared" si="4"/>
        <v>1308.2280000000001</v>
      </c>
      <c r="R26" s="81">
        <f t="shared" si="5"/>
        <v>425.44</v>
      </c>
      <c r="S26" s="81">
        <f t="shared" si="9"/>
        <v>26.59</v>
      </c>
      <c r="T26" s="81">
        <f t="shared" si="6"/>
        <v>5.3179999999999996</v>
      </c>
      <c r="U26" s="81"/>
      <c r="V26" s="81">
        <f t="shared" si="7"/>
        <v>850.88</v>
      </c>
      <c r="W26" s="81">
        <f t="shared" si="8"/>
        <v>609.84</v>
      </c>
      <c r="X26" s="111"/>
    </row>
    <row r="27" spans="1:24" ht="21.75" customHeight="1">
      <c r="A27" s="56">
        <v>22</v>
      </c>
      <c r="B27" s="101" t="s">
        <v>527</v>
      </c>
      <c r="C27" s="96">
        <f t="shared" si="1"/>
        <v>5174</v>
      </c>
      <c r="D27" s="96">
        <f t="shared" si="2"/>
        <v>2924</v>
      </c>
      <c r="E27" s="99">
        <f>VLOOKUP(B27,[1]Sheet!$C$4:$T$41,9,FALSE)</f>
        <v>0</v>
      </c>
      <c r="F27" s="100">
        <f>VLOOKUP(B27,[1]Sheet!$C$4:$T$41,7,FALSE)</f>
        <v>0</v>
      </c>
      <c r="G27" s="104">
        <v>1690</v>
      </c>
      <c r="H27" s="104">
        <v>1234</v>
      </c>
      <c r="I27" s="61"/>
      <c r="J27" s="75"/>
      <c r="K27" s="56"/>
      <c r="L27" s="96">
        <f t="shared" si="3"/>
        <v>2250</v>
      </c>
      <c r="M27" s="106">
        <f>VLOOKUP(B27,[1]Sheet!$C$4:$T$40,8,FALSE)</f>
        <v>2250</v>
      </c>
      <c r="N27" s="106"/>
      <c r="O27" s="107"/>
      <c r="P27" s="108">
        <f>VLOOKUP(B27,[1]Sheet!$C$4:$T$40,12,FALSE)</f>
        <v>0</v>
      </c>
      <c r="Q27" s="81">
        <f t="shared" si="4"/>
        <v>1332.7460000000001</v>
      </c>
      <c r="R27" s="81">
        <f t="shared" si="5"/>
        <v>433.41333333333301</v>
      </c>
      <c r="S27" s="81">
        <f t="shared" si="9"/>
        <v>27.088333333333299</v>
      </c>
      <c r="T27" s="81">
        <f t="shared" si="6"/>
        <v>5.41766666666667</v>
      </c>
      <c r="U27" s="81"/>
      <c r="V27" s="81">
        <f t="shared" si="7"/>
        <v>866.82666666666705</v>
      </c>
      <c r="W27" s="81">
        <f t="shared" si="8"/>
        <v>620.88</v>
      </c>
      <c r="X27" s="111"/>
    </row>
    <row r="28" spans="1:24" ht="21.75" customHeight="1">
      <c r="A28" s="56">
        <v>23</v>
      </c>
      <c r="B28" s="101" t="s">
        <v>528</v>
      </c>
      <c r="C28" s="96">
        <f t="shared" si="1"/>
        <v>5550</v>
      </c>
      <c r="D28" s="96">
        <f t="shared" si="2"/>
        <v>3300</v>
      </c>
      <c r="E28" s="99">
        <f>VLOOKUP(B28,[1]Sheet!$C$4:$T$41,9,FALSE)</f>
        <v>0</v>
      </c>
      <c r="F28" s="100">
        <f>VLOOKUP(B28,[1]Sheet!$C$4:$T$41,7,FALSE)</f>
        <v>0</v>
      </c>
      <c r="G28" s="104">
        <v>1780</v>
      </c>
      <c r="H28" s="104">
        <v>1520</v>
      </c>
      <c r="I28" s="61"/>
      <c r="J28" s="75"/>
      <c r="K28" s="56"/>
      <c r="L28" s="96">
        <f t="shared" si="3"/>
        <v>2250</v>
      </c>
      <c r="M28" s="106">
        <f>VLOOKUP(B28,[1]Sheet!$C$4:$T$40,8,FALSE)</f>
        <v>2250</v>
      </c>
      <c r="N28" s="106"/>
      <c r="O28" s="107"/>
      <c r="P28" s="108">
        <f>VLOOKUP(B28,[1]Sheet!$C$4:$T$40,12,FALSE)</f>
        <v>0</v>
      </c>
      <c r="Q28" s="81">
        <f t="shared" si="4"/>
        <v>1432.95</v>
      </c>
      <c r="R28" s="81">
        <f t="shared" si="5"/>
        <v>466</v>
      </c>
      <c r="S28" s="81">
        <f t="shared" si="9"/>
        <v>29.125</v>
      </c>
      <c r="T28" s="81">
        <f t="shared" si="6"/>
        <v>5.8250000000000002</v>
      </c>
      <c r="U28" s="81"/>
      <c r="V28" s="81">
        <f t="shared" si="7"/>
        <v>932</v>
      </c>
      <c r="W28" s="81">
        <f t="shared" si="8"/>
        <v>666</v>
      </c>
      <c r="X28" s="111"/>
    </row>
    <row r="29" spans="1:24" ht="21.75" customHeight="1">
      <c r="A29" s="56">
        <v>24</v>
      </c>
      <c r="B29" s="101" t="s">
        <v>529</v>
      </c>
      <c r="C29" s="96">
        <f t="shared" si="1"/>
        <v>5226</v>
      </c>
      <c r="D29" s="96">
        <f t="shared" si="2"/>
        <v>2976</v>
      </c>
      <c r="E29" s="99">
        <f>VLOOKUP(B29,[1]Sheet!$C$4:$T$41,9,FALSE)</f>
        <v>0</v>
      </c>
      <c r="F29" s="100">
        <f>VLOOKUP(B29,[1]Sheet!$C$4:$T$41,7,FALSE)</f>
        <v>0</v>
      </c>
      <c r="G29" s="104">
        <v>1620</v>
      </c>
      <c r="H29" s="104">
        <v>1356</v>
      </c>
      <c r="I29" s="61"/>
      <c r="J29" s="75"/>
      <c r="K29" s="56"/>
      <c r="L29" s="96">
        <f t="shared" si="3"/>
        <v>2250</v>
      </c>
      <c r="M29" s="106">
        <f>VLOOKUP(B29,[1]Sheet!$C$4:$T$40,8,FALSE)</f>
        <v>2250</v>
      </c>
      <c r="N29" s="106"/>
      <c r="O29" s="107"/>
      <c r="P29" s="108">
        <f>VLOOKUP(B29,[1]Sheet!$C$4:$T$40,12,FALSE)</f>
        <v>0</v>
      </c>
      <c r="Q29" s="81">
        <f t="shared" si="4"/>
        <v>1346.604</v>
      </c>
      <c r="R29" s="81">
        <f t="shared" si="5"/>
        <v>437.92</v>
      </c>
      <c r="S29" s="81">
        <f t="shared" si="9"/>
        <v>27.37</v>
      </c>
      <c r="T29" s="81">
        <f t="shared" si="6"/>
        <v>5.4740000000000002</v>
      </c>
      <c r="U29" s="81"/>
      <c r="V29" s="81">
        <f t="shared" si="7"/>
        <v>875.84</v>
      </c>
      <c r="W29" s="81">
        <f t="shared" si="8"/>
        <v>627.12</v>
      </c>
      <c r="X29" s="111"/>
    </row>
    <row r="30" spans="1:24" ht="21.75" customHeight="1">
      <c r="A30" s="56">
        <v>25</v>
      </c>
      <c r="B30" s="101" t="s">
        <v>530</v>
      </c>
      <c r="C30" s="96">
        <f t="shared" si="1"/>
        <v>5110</v>
      </c>
      <c r="D30" s="96">
        <f t="shared" si="2"/>
        <v>2860</v>
      </c>
      <c r="E30" s="99">
        <f>VLOOKUP(B30,[1]Sheet!$C$4:$T$41,9,FALSE)</f>
        <v>0</v>
      </c>
      <c r="F30" s="100">
        <f>VLOOKUP(B30,[1]Sheet!$C$4:$T$41,7,FALSE)</f>
        <v>0</v>
      </c>
      <c r="G30" s="104">
        <v>1690</v>
      </c>
      <c r="H30" s="104">
        <v>1170</v>
      </c>
      <c r="I30" s="61"/>
      <c r="J30" s="75"/>
      <c r="K30" s="56"/>
      <c r="L30" s="96">
        <f t="shared" si="3"/>
        <v>2250</v>
      </c>
      <c r="M30" s="106">
        <f>VLOOKUP(B30,[1]Sheet!$C$4:$T$40,8,FALSE)</f>
        <v>2250</v>
      </c>
      <c r="N30" s="106"/>
      <c r="O30" s="107"/>
      <c r="P30" s="108">
        <f>VLOOKUP(B30,[1]Sheet!$C$4:$T$40,12,FALSE)</f>
        <v>0</v>
      </c>
      <c r="Q30" s="81">
        <f t="shared" si="4"/>
        <v>1315.69</v>
      </c>
      <c r="R30" s="81">
        <f t="shared" si="5"/>
        <v>427.86666666666702</v>
      </c>
      <c r="S30" s="81">
        <f t="shared" si="9"/>
        <v>26.741666666666699</v>
      </c>
      <c r="T30" s="81">
        <f t="shared" si="6"/>
        <v>5.3483333333333301</v>
      </c>
      <c r="U30" s="81"/>
      <c r="V30" s="81">
        <f t="shared" si="7"/>
        <v>855.73333333333301</v>
      </c>
      <c r="W30" s="81">
        <f t="shared" si="8"/>
        <v>613.20000000000005</v>
      </c>
      <c r="X30" s="111"/>
    </row>
    <row r="31" spans="1:24" ht="21.75" customHeight="1">
      <c r="A31" s="56">
        <v>26</v>
      </c>
      <c r="B31" s="101" t="s">
        <v>531</v>
      </c>
      <c r="C31" s="96">
        <f t="shared" si="1"/>
        <v>5364</v>
      </c>
      <c r="D31" s="96">
        <f t="shared" si="2"/>
        <v>3114</v>
      </c>
      <c r="E31" s="99">
        <f>VLOOKUP(B31,[1]Sheet!$C$4:$T$41,9,FALSE)</f>
        <v>0</v>
      </c>
      <c r="F31" s="100">
        <f>VLOOKUP(B31,[1]Sheet!$C$4:$T$41,7,FALSE)</f>
        <v>0</v>
      </c>
      <c r="G31" s="104">
        <v>1840</v>
      </c>
      <c r="H31" s="104">
        <v>1274</v>
      </c>
      <c r="I31" s="61"/>
      <c r="J31" s="75"/>
      <c r="K31" s="56"/>
      <c r="L31" s="96">
        <f t="shared" si="3"/>
        <v>2250</v>
      </c>
      <c r="M31" s="106">
        <f>VLOOKUP(B31,[1]Sheet!$C$4:$T$40,8,FALSE)</f>
        <v>2250</v>
      </c>
      <c r="N31" s="106"/>
      <c r="O31" s="107"/>
      <c r="P31" s="108">
        <f>VLOOKUP(B31,[1]Sheet!$C$4:$T$40,12,FALSE)</f>
        <v>0</v>
      </c>
      <c r="Q31" s="81">
        <f t="shared" si="4"/>
        <v>1383.3809999999999</v>
      </c>
      <c r="R31" s="81">
        <f t="shared" si="5"/>
        <v>449.88</v>
      </c>
      <c r="S31" s="81">
        <f t="shared" si="9"/>
        <v>28.1175</v>
      </c>
      <c r="T31" s="81">
        <f t="shared" si="6"/>
        <v>5.6234999999999999</v>
      </c>
      <c r="U31" s="81"/>
      <c r="V31" s="81">
        <f t="shared" si="7"/>
        <v>899.76</v>
      </c>
      <c r="W31" s="81">
        <f t="shared" si="8"/>
        <v>643.67999999999995</v>
      </c>
      <c r="X31" s="111"/>
    </row>
    <row r="32" spans="1:24" ht="21.75" customHeight="1">
      <c r="A32" s="56">
        <v>27</v>
      </c>
      <c r="B32" s="101" t="s">
        <v>532</v>
      </c>
      <c r="C32" s="96">
        <f t="shared" si="1"/>
        <v>4730</v>
      </c>
      <c r="D32" s="96">
        <f t="shared" si="2"/>
        <v>2480</v>
      </c>
      <c r="E32" s="99">
        <f>VLOOKUP(B32,[1]Sheet!$C$4:$T$41,9,FALSE)</f>
        <v>0</v>
      </c>
      <c r="F32" s="100">
        <f>VLOOKUP(B32,[1]Sheet!$C$4:$T$41,7,FALSE)</f>
        <v>0</v>
      </c>
      <c r="G32" s="104">
        <v>1620</v>
      </c>
      <c r="H32" s="104">
        <v>860</v>
      </c>
      <c r="I32" s="61"/>
      <c r="J32" s="75"/>
      <c r="K32" s="56"/>
      <c r="L32" s="96">
        <f t="shared" si="3"/>
        <v>2250</v>
      </c>
      <c r="M32" s="106">
        <f>VLOOKUP(B32,[1]Sheet!$C$4:$T$40,8,FALSE)</f>
        <v>2250</v>
      </c>
      <c r="N32" s="106"/>
      <c r="O32" s="107"/>
      <c r="P32" s="108">
        <f>VLOOKUP(B32,[1]Sheet!$C$4:$T$40,12,FALSE)</f>
        <v>0</v>
      </c>
      <c r="Q32" s="81">
        <f t="shared" si="4"/>
        <v>1214.42</v>
      </c>
      <c r="R32" s="81">
        <f t="shared" si="5"/>
        <v>394.933333333333</v>
      </c>
      <c r="S32" s="81">
        <f t="shared" si="9"/>
        <v>24.683333333333302</v>
      </c>
      <c r="T32" s="81">
        <f t="shared" si="6"/>
        <v>4.9366666666666701</v>
      </c>
      <c r="U32" s="81"/>
      <c r="V32" s="81">
        <f t="shared" si="7"/>
        <v>789.86666666666702</v>
      </c>
      <c r="W32" s="81">
        <f t="shared" si="8"/>
        <v>567.6</v>
      </c>
      <c r="X32" s="111"/>
    </row>
    <row r="33" spans="1:24" ht="21.75" customHeight="1">
      <c r="A33" s="56">
        <v>28</v>
      </c>
      <c r="B33" s="101" t="s">
        <v>533</v>
      </c>
      <c r="C33" s="96">
        <f t="shared" si="1"/>
        <v>5576</v>
      </c>
      <c r="D33" s="96">
        <f t="shared" si="2"/>
        <v>3326</v>
      </c>
      <c r="E33" s="99">
        <f>VLOOKUP(B33,[1]Sheet!$C$4:$T$41,9,FALSE)</f>
        <v>0</v>
      </c>
      <c r="F33" s="100">
        <f>VLOOKUP(B33,[1]Sheet!$C$4:$T$41,7,FALSE)</f>
        <v>0</v>
      </c>
      <c r="G33" s="104">
        <v>1690</v>
      </c>
      <c r="H33" s="104">
        <v>1636</v>
      </c>
      <c r="I33" s="61"/>
      <c r="J33" s="75"/>
      <c r="K33" s="56"/>
      <c r="L33" s="96">
        <f t="shared" si="3"/>
        <v>2250</v>
      </c>
      <c r="M33" s="106">
        <f>VLOOKUP(B33,[1]Sheet!$C$4:$T$40,8,FALSE)</f>
        <v>2250</v>
      </c>
      <c r="N33" s="106"/>
      <c r="O33" s="107"/>
      <c r="P33" s="108">
        <f>VLOOKUP(B33,[1]Sheet!$C$4:$T$40,12,FALSE)</f>
        <v>0</v>
      </c>
      <c r="Q33" s="81">
        <f t="shared" si="4"/>
        <v>1439.8789999999999</v>
      </c>
      <c r="R33" s="81">
        <f t="shared" si="5"/>
        <v>468.25333333333299</v>
      </c>
      <c r="S33" s="81">
        <f t="shared" si="9"/>
        <v>29.265833333333301</v>
      </c>
      <c r="T33" s="81">
        <f t="shared" si="6"/>
        <v>5.8531666666666702</v>
      </c>
      <c r="U33" s="81"/>
      <c r="V33" s="81">
        <f t="shared" si="7"/>
        <v>936.506666666667</v>
      </c>
      <c r="W33" s="81">
        <f t="shared" si="8"/>
        <v>669.12</v>
      </c>
      <c r="X33" s="111"/>
    </row>
    <row r="34" spans="1:24" ht="21.75" customHeight="1">
      <c r="A34" s="56">
        <v>29</v>
      </c>
      <c r="B34" s="101" t="s">
        <v>534</v>
      </c>
      <c r="C34" s="96">
        <f t="shared" si="1"/>
        <v>6072</v>
      </c>
      <c r="D34" s="96">
        <f t="shared" si="2"/>
        <v>3822</v>
      </c>
      <c r="E34" s="99">
        <f>VLOOKUP(B34,[1]Sheet!$C$4:$T$41,9,FALSE)</f>
        <v>0</v>
      </c>
      <c r="F34" s="100">
        <f>VLOOKUP(B34,[1]Sheet!$C$4:$T$41,7,FALSE)</f>
        <v>0</v>
      </c>
      <c r="G34" s="104">
        <v>1900</v>
      </c>
      <c r="H34" s="104">
        <v>1922</v>
      </c>
      <c r="I34" s="61"/>
      <c r="J34" s="75"/>
      <c r="K34" s="56"/>
      <c r="L34" s="96">
        <f t="shared" si="3"/>
        <v>2250</v>
      </c>
      <c r="M34" s="106">
        <f>VLOOKUP(B34,[1]Sheet!$C$4:$T$40,8,FALSE)</f>
        <v>2250</v>
      </c>
      <c r="N34" s="106"/>
      <c r="O34" s="107"/>
      <c r="P34" s="108">
        <f>VLOOKUP(B34,[1]Sheet!$C$4:$T$40,12,FALSE)</f>
        <v>0</v>
      </c>
      <c r="Q34" s="81">
        <f t="shared" si="4"/>
        <v>1572.0630000000001</v>
      </c>
      <c r="R34" s="81">
        <f t="shared" si="5"/>
        <v>511.24</v>
      </c>
      <c r="S34" s="81">
        <f t="shared" si="9"/>
        <v>31.952500000000001</v>
      </c>
      <c r="T34" s="81">
        <f t="shared" si="6"/>
        <v>6.3905000000000003</v>
      </c>
      <c r="U34" s="81"/>
      <c r="V34" s="81">
        <f t="shared" si="7"/>
        <v>1022.48</v>
      </c>
      <c r="W34" s="81">
        <f t="shared" si="8"/>
        <v>728.64</v>
      </c>
      <c r="X34" s="111"/>
    </row>
    <row r="35" spans="1:24" ht="21.75" customHeight="1">
      <c r="A35" s="56">
        <v>30</v>
      </c>
      <c r="B35" s="101" t="s">
        <v>535</v>
      </c>
      <c r="C35" s="96">
        <f t="shared" si="1"/>
        <v>5446</v>
      </c>
      <c r="D35" s="96">
        <f t="shared" si="2"/>
        <v>3196</v>
      </c>
      <c r="E35" s="99">
        <f>VLOOKUP(B35,[1]Sheet!$C$4:$T$41,9,FALSE)</f>
        <v>0</v>
      </c>
      <c r="F35" s="100">
        <f>VLOOKUP(B35,[1]Sheet!$C$4:$T$41,7,FALSE)</f>
        <v>0</v>
      </c>
      <c r="G35" s="104">
        <v>1840</v>
      </c>
      <c r="H35" s="104">
        <v>1356</v>
      </c>
      <c r="I35" s="61"/>
      <c r="J35" s="75"/>
      <c r="K35" s="56"/>
      <c r="L35" s="96">
        <f t="shared" si="3"/>
        <v>2250</v>
      </c>
      <c r="M35" s="106">
        <f>VLOOKUP(B35,[1]Sheet!$C$4:$T$40,8,FALSE)</f>
        <v>2250</v>
      </c>
      <c r="N35" s="106"/>
      <c r="O35" s="107"/>
      <c r="P35" s="108">
        <f>VLOOKUP(B35,[1]Sheet!$C$4:$T$40,12,FALSE)</f>
        <v>0</v>
      </c>
      <c r="Q35" s="81">
        <f t="shared" si="4"/>
        <v>1405.2340000000002</v>
      </c>
      <c r="R35" s="81">
        <f t="shared" si="5"/>
        <v>456.98666666666702</v>
      </c>
      <c r="S35" s="81">
        <f t="shared" si="9"/>
        <v>28.561666666666699</v>
      </c>
      <c r="T35" s="81">
        <f t="shared" si="6"/>
        <v>5.7123333333333299</v>
      </c>
      <c r="U35" s="81"/>
      <c r="V35" s="81">
        <f t="shared" si="7"/>
        <v>913.97333333333302</v>
      </c>
      <c r="W35" s="81">
        <f t="shared" si="8"/>
        <v>653.52</v>
      </c>
      <c r="X35" s="111"/>
    </row>
    <row r="36" spans="1:24" ht="21.75" customHeight="1">
      <c r="A36" s="56">
        <v>31</v>
      </c>
      <c r="B36" s="105" t="s">
        <v>536</v>
      </c>
      <c r="C36" s="96">
        <f t="shared" si="1"/>
        <v>4411</v>
      </c>
      <c r="D36" s="96">
        <f t="shared" si="2"/>
        <v>2161</v>
      </c>
      <c r="E36" s="99">
        <f>VLOOKUP(B36,[1]Sheet!$C$4:$T$41,9,FALSE)</f>
        <v>0</v>
      </c>
      <c r="F36" s="100">
        <f>VLOOKUP(B36,[1]Sheet!$C$4:$T$41,7,FALSE)</f>
        <v>0</v>
      </c>
      <c r="G36" s="104">
        <v>1500</v>
      </c>
      <c r="H36" s="104">
        <v>661</v>
      </c>
      <c r="I36" s="61"/>
      <c r="J36" s="75"/>
      <c r="K36" s="56"/>
      <c r="L36" s="96">
        <f t="shared" si="3"/>
        <v>2250</v>
      </c>
      <c r="M36" s="106">
        <f>VLOOKUP(B36,[1]Sheet!$C$4:$T$40,8,FALSE)</f>
        <v>2250</v>
      </c>
      <c r="N36" s="106"/>
      <c r="O36" s="107"/>
      <c r="P36" s="108">
        <f>VLOOKUP(B36,[1]Sheet!$C$4:$T$40,12,FALSE)</f>
        <v>0</v>
      </c>
      <c r="Q36" s="81">
        <f t="shared" si="4"/>
        <v>1129.4065000000001</v>
      </c>
      <c r="R36" s="81">
        <f t="shared" si="5"/>
        <v>367.28666666666697</v>
      </c>
      <c r="S36" s="81">
        <f t="shared" si="9"/>
        <v>22.9554166666667</v>
      </c>
      <c r="T36" s="81">
        <f t="shared" si="6"/>
        <v>4.5910833333333301</v>
      </c>
      <c r="U36" s="81"/>
      <c r="V36" s="81">
        <f t="shared" si="7"/>
        <v>734.57333333333304</v>
      </c>
      <c r="W36" s="81">
        <f t="shared" si="8"/>
        <v>529.32000000000005</v>
      </c>
      <c r="X36" s="111"/>
    </row>
    <row r="37" spans="1:24">
      <c r="A37" s="56">
        <v>32</v>
      </c>
      <c r="B37" s="102" t="s">
        <v>537</v>
      </c>
      <c r="C37" s="96">
        <f t="shared" si="1"/>
        <v>4395</v>
      </c>
      <c r="D37" s="96">
        <f t="shared" si="2"/>
        <v>1780</v>
      </c>
      <c r="E37" s="99">
        <f>VLOOKUP(B37,[1]Sheet!$C$4:$T$41,9,FALSE)</f>
        <v>1780</v>
      </c>
      <c r="F37" s="100">
        <f>VLOOKUP(B37,[1]Sheet!$C$4:$T$41,7,FALSE)</f>
        <v>0</v>
      </c>
      <c r="G37" s="61">
        <v>0</v>
      </c>
      <c r="H37" s="61">
        <f>VLOOKUP(B37,[1]Sheet!$C$4:$T$40,16,FALSE)</f>
        <v>0</v>
      </c>
      <c r="I37" s="61"/>
      <c r="J37" s="75"/>
      <c r="K37" s="56"/>
      <c r="L37" s="96">
        <f t="shared" si="3"/>
        <v>2115</v>
      </c>
      <c r="M37" s="106">
        <f>VLOOKUP(B37,[1]Sheet!$C$4:$T$40,8,FALSE)</f>
        <v>2115</v>
      </c>
      <c r="N37" s="106"/>
      <c r="O37" s="107"/>
      <c r="P37" s="108">
        <f>VLOOKUP(B37,[1]Sheet!$C$4:$T$40,12,FALSE)</f>
        <v>500</v>
      </c>
      <c r="Q37" s="81">
        <f t="shared" si="4"/>
        <v>974.44333333333338</v>
      </c>
      <c r="R37" s="81">
        <f t="shared" si="5"/>
        <v>323.46666666666698</v>
      </c>
      <c r="S37" s="81"/>
      <c r="T37" s="81">
        <f t="shared" si="6"/>
        <v>4.0433333333333303</v>
      </c>
      <c r="U37" s="81"/>
      <c r="V37" s="81">
        <f t="shared" si="7"/>
        <v>646.93333333333305</v>
      </c>
      <c r="W37" s="81">
        <f t="shared" si="8"/>
        <v>467.4</v>
      </c>
    </row>
    <row r="38" spans="1:24">
      <c r="A38" s="56">
        <v>33</v>
      </c>
      <c r="B38" s="102" t="s">
        <v>538</v>
      </c>
      <c r="C38" s="96">
        <f t="shared" si="1"/>
        <v>4383</v>
      </c>
      <c r="D38" s="96">
        <f t="shared" si="2"/>
        <v>2133</v>
      </c>
      <c r="E38" s="99">
        <f>VLOOKUP(B38,[1]Sheet!$C$4:$T$41,9,FALSE)</f>
        <v>0</v>
      </c>
      <c r="F38" s="100">
        <f>VLOOKUP(B38,[1]Sheet!$C$4:$T$41,7,FALSE)</f>
        <v>0</v>
      </c>
      <c r="G38" s="104">
        <v>1620</v>
      </c>
      <c r="H38" s="104">
        <v>513</v>
      </c>
      <c r="I38" s="61"/>
      <c r="J38" s="75"/>
      <c r="K38" s="56"/>
      <c r="L38" s="96">
        <f t="shared" si="3"/>
        <v>2250</v>
      </c>
      <c r="M38" s="106">
        <f>VLOOKUP(B38,[1]Sheet!$C$4:$T$40,8,FALSE)</f>
        <v>2250</v>
      </c>
      <c r="N38" s="106"/>
      <c r="O38" s="107"/>
      <c r="P38" s="108">
        <f>VLOOKUP(B38,[1]Sheet!$C$4:$T$40,12,FALSE)</f>
        <v>0</v>
      </c>
      <c r="Q38" s="81">
        <f t="shared" si="4"/>
        <v>1121.9445000000001</v>
      </c>
      <c r="R38" s="81">
        <f t="shared" si="5"/>
        <v>364.86</v>
      </c>
      <c r="S38" s="81">
        <f t="shared" si="9"/>
        <v>22.803750000000001</v>
      </c>
      <c r="T38" s="81">
        <f t="shared" si="6"/>
        <v>4.5607499999999996</v>
      </c>
      <c r="U38" s="81"/>
      <c r="V38" s="81">
        <f t="shared" si="7"/>
        <v>729.72</v>
      </c>
      <c r="W38" s="81">
        <f t="shared" si="8"/>
        <v>525.96</v>
      </c>
      <c r="X38" s="111"/>
    </row>
    <row r="39" spans="1:24">
      <c r="A39" s="56">
        <v>34</v>
      </c>
      <c r="B39" s="102" t="s">
        <v>539</v>
      </c>
      <c r="C39" s="96">
        <f t="shared" si="1"/>
        <v>6524</v>
      </c>
      <c r="D39" s="96">
        <f t="shared" si="2"/>
        <v>4274</v>
      </c>
      <c r="E39" s="99">
        <f>VLOOKUP(B39,[1]Sheet!$C$4:$T$41,9,FALSE)</f>
        <v>0</v>
      </c>
      <c r="F39" s="100">
        <f>VLOOKUP(B39,[1]Sheet!$C$4:$T$41,7,FALSE)</f>
        <v>0</v>
      </c>
      <c r="G39" s="104">
        <v>1780</v>
      </c>
      <c r="H39" s="104">
        <v>2494</v>
      </c>
      <c r="I39" s="61"/>
      <c r="J39" s="75"/>
      <c r="K39" s="56"/>
      <c r="L39" s="96">
        <f t="shared" si="3"/>
        <v>2250</v>
      </c>
      <c r="M39" s="106">
        <f>VLOOKUP(B39,[1]Sheet!$C$4:$T$40,8,FALSE)</f>
        <v>2250</v>
      </c>
      <c r="N39" s="106"/>
      <c r="O39" s="107"/>
      <c r="P39" s="108">
        <f>VLOOKUP(B39,[1]Sheet!$C$4:$T$40,12,FALSE)</f>
        <v>0</v>
      </c>
      <c r="Q39" s="81">
        <f t="shared" si="4"/>
        <v>1692.5210000000029</v>
      </c>
      <c r="R39" s="81">
        <f t="shared" si="5"/>
        <v>550.41333333333296</v>
      </c>
      <c r="S39" s="81">
        <f t="shared" si="9"/>
        <v>34.400833333333303</v>
      </c>
      <c r="T39" s="81">
        <f t="shared" si="6"/>
        <v>6.8801666666666703</v>
      </c>
      <c r="U39" s="81"/>
      <c r="V39" s="81">
        <f t="shared" si="7"/>
        <v>1100.82666666667</v>
      </c>
      <c r="W39" s="81">
        <f t="shared" si="8"/>
        <v>782.88</v>
      </c>
      <c r="X39" s="111"/>
    </row>
    <row r="40" spans="1:24">
      <c r="A40" s="56">
        <v>35</v>
      </c>
      <c r="B40" s="102" t="s">
        <v>540</v>
      </c>
      <c r="C40" s="96">
        <f t="shared" si="1"/>
        <v>4562</v>
      </c>
      <c r="D40" s="96">
        <f t="shared" si="2"/>
        <v>2312</v>
      </c>
      <c r="E40" s="99">
        <f>VLOOKUP(B40,[1]Sheet!$C$4:$T$41,9,FALSE)</f>
        <v>0</v>
      </c>
      <c r="F40" s="100">
        <f>VLOOKUP(B40,[1]Sheet!$C$4:$T$41,7,FALSE)</f>
        <v>0</v>
      </c>
      <c r="G40" s="104">
        <v>1620</v>
      </c>
      <c r="H40" s="104">
        <v>692</v>
      </c>
      <c r="I40" s="61"/>
      <c r="J40" s="75"/>
      <c r="K40" s="56"/>
      <c r="L40" s="96">
        <f t="shared" si="3"/>
        <v>2250</v>
      </c>
      <c r="M40" s="106">
        <f>VLOOKUP(B40,[1]Sheet!$C$4:$T$40,8,FALSE)</f>
        <v>2250</v>
      </c>
      <c r="N40" s="106"/>
      <c r="O40" s="107"/>
      <c r="P40" s="108">
        <f>VLOOKUP(B40,[1]Sheet!$C$4:$T$40,12,FALSE)</f>
        <v>0</v>
      </c>
      <c r="Q40" s="81">
        <f t="shared" si="4"/>
        <v>1169.6479999999999</v>
      </c>
      <c r="R40" s="81">
        <f t="shared" si="5"/>
        <v>380.37333333333299</v>
      </c>
      <c r="S40" s="81">
        <f t="shared" si="9"/>
        <v>23.773333333333301</v>
      </c>
      <c r="T40" s="81">
        <f t="shared" si="6"/>
        <v>4.7546666666666697</v>
      </c>
      <c r="U40" s="81"/>
      <c r="V40" s="81">
        <f t="shared" si="7"/>
        <v>760.74666666666701</v>
      </c>
      <c r="W40" s="81">
        <f t="shared" si="8"/>
        <v>547.44000000000005</v>
      </c>
      <c r="X40" s="111"/>
    </row>
    <row r="41" spans="1:24">
      <c r="A41" s="56">
        <v>36</v>
      </c>
      <c r="B41" s="102" t="s">
        <v>541</v>
      </c>
      <c r="C41" s="96">
        <f t="shared" si="1"/>
        <v>4370</v>
      </c>
      <c r="D41" s="96">
        <f t="shared" si="2"/>
        <v>2120</v>
      </c>
      <c r="E41" s="99">
        <f>VLOOKUP(B41,[1]Sheet!$C$4:$T$41,9,FALSE)</f>
        <v>0</v>
      </c>
      <c r="F41" s="100">
        <f>VLOOKUP(B41,[1]Sheet!$C$4:$T$41,7,FALSE)</f>
        <v>0</v>
      </c>
      <c r="G41" s="104">
        <v>1500</v>
      </c>
      <c r="H41" s="104">
        <v>620</v>
      </c>
      <c r="I41" s="61"/>
      <c r="J41" s="75"/>
      <c r="K41" s="56"/>
      <c r="L41" s="96">
        <f t="shared" si="3"/>
        <v>2250</v>
      </c>
      <c r="M41" s="106">
        <f>VLOOKUP(B41,[1]Sheet!$C$4:$T$40,8,FALSE)</f>
        <v>2250</v>
      </c>
      <c r="N41" s="106"/>
      <c r="O41" s="107"/>
      <c r="P41" s="108">
        <f>VLOOKUP(B41,[1]Sheet!$C$4:$T$40,12,FALSE)</f>
        <v>0</v>
      </c>
      <c r="Q41" s="81">
        <f t="shared" si="4"/>
        <v>1118.48</v>
      </c>
      <c r="R41" s="81">
        <f t="shared" si="5"/>
        <v>363.73333333333301</v>
      </c>
      <c r="S41" s="81">
        <f t="shared" si="9"/>
        <v>22.733333333333299</v>
      </c>
      <c r="T41" s="81">
        <f t="shared" si="6"/>
        <v>4.5466666666666704</v>
      </c>
      <c r="U41" s="81"/>
      <c r="V41" s="81">
        <f t="shared" si="7"/>
        <v>727.46666666666704</v>
      </c>
      <c r="W41" s="81">
        <f t="shared" si="8"/>
        <v>524.4</v>
      </c>
      <c r="X41" s="111"/>
    </row>
    <row r="42" spans="1:24">
      <c r="A42" s="56">
        <v>37</v>
      </c>
      <c r="B42" s="298" t="s">
        <v>716</v>
      </c>
      <c r="C42" s="96">
        <f t="shared" si="1"/>
        <v>3895</v>
      </c>
      <c r="D42" s="96">
        <f t="shared" si="2"/>
        <v>1780</v>
      </c>
      <c r="E42" s="299"/>
      <c r="F42" s="298"/>
      <c r="G42" s="298">
        <v>1780</v>
      </c>
      <c r="H42" s="298"/>
      <c r="I42" s="298"/>
      <c r="J42" s="298"/>
      <c r="K42" s="298"/>
      <c r="L42" s="96">
        <f t="shared" si="3"/>
        <v>2115</v>
      </c>
      <c r="M42" s="298">
        <v>2115</v>
      </c>
      <c r="N42" s="298"/>
      <c r="O42" s="298"/>
      <c r="P42" s="298"/>
      <c r="Q42" s="81">
        <f t="shared" si="4"/>
        <v>994.66000000000008</v>
      </c>
      <c r="R42" s="81">
        <f t="shared" si="5"/>
        <v>323.4666666666667</v>
      </c>
      <c r="S42" s="81">
        <f t="shared" si="9"/>
        <v>20.216666666666669</v>
      </c>
      <c r="T42" s="81">
        <f t="shared" si="6"/>
        <v>4.043333333333333</v>
      </c>
      <c r="U42" s="81"/>
      <c r="V42" s="81">
        <f t="shared" si="7"/>
        <v>646.93333333333339</v>
      </c>
      <c r="W42" s="81">
        <f t="shared" si="8"/>
        <v>467.4</v>
      </c>
      <c r="X42" s="111"/>
    </row>
    <row r="43" spans="1:24">
      <c r="A43" s="56">
        <v>38</v>
      </c>
      <c r="B43" s="298"/>
      <c r="C43" s="96">
        <f t="shared" si="1"/>
        <v>0</v>
      </c>
      <c r="D43" s="96">
        <f t="shared" si="2"/>
        <v>0</v>
      </c>
      <c r="E43" s="298"/>
      <c r="F43" s="298"/>
      <c r="G43" s="298"/>
      <c r="H43" s="298"/>
      <c r="I43" s="298"/>
      <c r="J43" s="298"/>
      <c r="K43" s="298"/>
      <c r="L43" s="96">
        <f t="shared" si="3"/>
        <v>0</v>
      </c>
      <c r="M43" s="298"/>
      <c r="N43" s="298"/>
      <c r="O43" s="298"/>
      <c r="P43" s="298"/>
      <c r="Q43" s="81">
        <f t="shared" si="4"/>
        <v>0</v>
      </c>
      <c r="R43" s="81">
        <f t="shared" si="5"/>
        <v>0</v>
      </c>
      <c r="S43" s="81">
        <f t="shared" si="9"/>
        <v>0</v>
      </c>
      <c r="T43" s="81">
        <f t="shared" si="6"/>
        <v>0</v>
      </c>
      <c r="U43" s="81"/>
      <c r="V43" s="81">
        <f t="shared" si="7"/>
        <v>0</v>
      </c>
      <c r="W43" s="81">
        <f t="shared" si="8"/>
        <v>0</v>
      </c>
    </row>
  </sheetData>
  <mergeCells count="12">
    <mergeCell ref="A1:P1"/>
    <mergeCell ref="A2:B2"/>
    <mergeCell ref="V2:W2"/>
    <mergeCell ref="D3:K3"/>
    <mergeCell ref="L3:O3"/>
    <mergeCell ref="Q3:V3"/>
    <mergeCell ref="W3:W4"/>
    <mergeCell ref="A5:B5"/>
    <mergeCell ref="A3:A4"/>
    <mergeCell ref="B3:B4"/>
    <mergeCell ref="C3:C4"/>
    <mergeCell ref="P3:P4"/>
  </mergeCells>
  <phoneticPr fontId="11" type="noConversion"/>
  <printOptions horizontalCentered="1"/>
  <pageMargins left="0.70866141732283505" right="0.70866141732283505" top="0.94488188976377996" bottom="0.74803149606299202" header="0.31496062992126" footer="0.31496062992126"/>
  <pageSetup paperSize="9" scale="85" pageOrder="overThenDown" orientation="landscape" r:id="rId1"/>
  <headerFooter alignWithMargins="0">
    <oddHeader>&amp;L附件四：&amp;C&amp;"-,加粗"&amp;14</oddHeader>
    <oddFooter>&amp;C第 &amp;P 页，共 &amp;N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W36"/>
  <sheetViews>
    <sheetView workbookViewId="0">
      <pane xSplit="15" ySplit="5" topLeftCell="P6" activePane="bottomRight" state="frozen"/>
      <selection pane="topRight"/>
      <selection pane="bottomLeft"/>
      <selection pane="bottomRight" activeCell="Y27" sqref="Y27"/>
    </sheetView>
  </sheetViews>
  <sheetFormatPr defaultColWidth="8" defaultRowHeight="15.6"/>
  <cols>
    <col min="1" max="1" width="4.19921875" style="48" customWidth="1"/>
    <col min="2" max="2" width="8.8984375" style="49" customWidth="1"/>
    <col min="3" max="3" width="9.19921875" style="49" customWidth="1"/>
    <col min="4" max="17" width="7.09765625" style="49" customWidth="1"/>
    <col min="18" max="18" width="10" style="49" customWidth="1"/>
    <col min="19" max="22" width="8.59765625" style="49" customWidth="1"/>
    <col min="23" max="23" width="10.5" style="49" customWidth="1"/>
    <col min="24" max="16384" width="8" style="49"/>
  </cols>
  <sheetData>
    <row r="1" spans="1:23" ht="26.25" customHeight="1">
      <c r="A1" s="415" t="s">
        <v>542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50"/>
    </row>
    <row r="2" spans="1:23" ht="19.5" customHeight="1">
      <c r="A2" s="416" t="s">
        <v>73</v>
      </c>
      <c r="B2" s="416"/>
      <c r="C2" s="52" t="str">
        <f>封面!B5</f>
        <v>岷山乡政府</v>
      </c>
      <c r="D2" s="52"/>
      <c r="L2" s="72"/>
      <c r="N2" s="74"/>
      <c r="O2" s="421" t="s">
        <v>491</v>
      </c>
      <c r="P2" s="421"/>
    </row>
    <row r="3" spans="1:23" ht="18" customHeight="1">
      <c r="A3" s="419" t="s">
        <v>302</v>
      </c>
      <c r="B3" s="410" t="s">
        <v>303</v>
      </c>
      <c r="C3" s="412" t="s">
        <v>304</v>
      </c>
      <c r="D3" s="414" t="s">
        <v>305</v>
      </c>
      <c r="E3" s="414"/>
      <c r="F3" s="414"/>
      <c r="G3" s="414"/>
      <c r="H3" s="414"/>
      <c r="I3" s="414"/>
      <c r="J3" s="414"/>
      <c r="K3" s="414"/>
      <c r="L3" s="414" t="s">
        <v>306</v>
      </c>
      <c r="M3" s="414"/>
      <c r="N3" s="414"/>
      <c r="O3" s="414"/>
      <c r="P3" s="414" t="s">
        <v>492</v>
      </c>
      <c r="Q3" s="414" t="s">
        <v>493</v>
      </c>
      <c r="R3" s="414"/>
      <c r="S3" s="414"/>
      <c r="T3" s="414"/>
      <c r="U3" s="414"/>
      <c r="V3" s="414"/>
      <c r="W3" s="418" t="s">
        <v>494</v>
      </c>
    </row>
    <row r="4" spans="1:23" s="47" customFormat="1" ht="30" customHeight="1">
      <c r="A4" s="420"/>
      <c r="B4" s="411"/>
      <c r="C4" s="413"/>
      <c r="D4" s="53" t="s">
        <v>25</v>
      </c>
      <c r="E4" s="54" t="s">
        <v>308</v>
      </c>
      <c r="F4" s="54" t="s">
        <v>309</v>
      </c>
      <c r="G4" s="54" t="s">
        <v>310</v>
      </c>
      <c r="H4" s="54" t="s">
        <v>495</v>
      </c>
      <c r="I4" s="54" t="s">
        <v>311</v>
      </c>
      <c r="J4" s="54" t="s">
        <v>496</v>
      </c>
      <c r="K4" s="54" t="s">
        <v>497</v>
      </c>
      <c r="L4" s="53" t="s">
        <v>25</v>
      </c>
      <c r="M4" s="54" t="s">
        <v>498</v>
      </c>
      <c r="N4" s="54" t="s">
        <v>313</v>
      </c>
      <c r="O4" s="54" t="s">
        <v>499</v>
      </c>
      <c r="P4" s="414"/>
      <c r="Q4" s="54" t="s">
        <v>500</v>
      </c>
      <c r="R4" s="53" t="s">
        <v>501</v>
      </c>
      <c r="S4" s="53" t="s">
        <v>502</v>
      </c>
      <c r="T4" s="53" t="s">
        <v>503</v>
      </c>
      <c r="U4" s="53" t="s">
        <v>504</v>
      </c>
      <c r="V4" s="53" t="s">
        <v>543</v>
      </c>
      <c r="W4" s="418"/>
    </row>
    <row r="5" spans="1:23" s="47" customFormat="1" ht="25.5" customHeight="1">
      <c r="A5" s="409" t="s">
        <v>293</v>
      </c>
      <c r="B5" s="409"/>
      <c r="C5" s="81">
        <f t="shared" ref="C5:W5" si="0">SUM(C6:C36)</f>
        <v>0</v>
      </c>
      <c r="D5" s="81">
        <f t="shared" si="0"/>
        <v>0</v>
      </c>
      <c r="E5" s="81">
        <f t="shared" si="0"/>
        <v>0</v>
      </c>
      <c r="F5" s="81">
        <f t="shared" si="0"/>
        <v>0</v>
      </c>
      <c r="G5" s="81">
        <f t="shared" si="0"/>
        <v>0</v>
      </c>
      <c r="H5" s="81">
        <f t="shared" si="0"/>
        <v>0</v>
      </c>
      <c r="I5" s="81">
        <f t="shared" si="0"/>
        <v>0</v>
      </c>
      <c r="J5" s="81">
        <f t="shared" si="0"/>
        <v>0</v>
      </c>
      <c r="K5" s="81">
        <f t="shared" si="0"/>
        <v>0</v>
      </c>
      <c r="L5" s="81">
        <f t="shared" si="0"/>
        <v>0</v>
      </c>
      <c r="M5" s="81">
        <f t="shared" si="0"/>
        <v>0</v>
      </c>
      <c r="N5" s="81">
        <f t="shared" si="0"/>
        <v>0</v>
      </c>
      <c r="O5" s="81">
        <f t="shared" si="0"/>
        <v>0</v>
      </c>
      <c r="P5" s="81">
        <f t="shared" si="0"/>
        <v>0</v>
      </c>
      <c r="Q5" s="81">
        <f t="shared" si="0"/>
        <v>0</v>
      </c>
      <c r="R5" s="81">
        <f t="shared" si="0"/>
        <v>0</v>
      </c>
      <c r="S5" s="81">
        <f t="shared" si="0"/>
        <v>0</v>
      </c>
      <c r="T5" s="81">
        <f t="shared" si="0"/>
        <v>0</v>
      </c>
      <c r="U5" s="81">
        <f t="shared" si="0"/>
        <v>0</v>
      </c>
      <c r="V5" s="81">
        <f t="shared" si="0"/>
        <v>0</v>
      </c>
      <c r="W5" s="81">
        <f t="shared" si="0"/>
        <v>0</v>
      </c>
    </row>
    <row r="6" spans="1:23" ht="21.75" customHeight="1">
      <c r="A6" s="56">
        <v>1</v>
      </c>
      <c r="B6" s="63"/>
      <c r="C6" s="96">
        <f t="shared" ref="C6:C36" si="1">SUM(D6,L6,P6)</f>
        <v>0</v>
      </c>
      <c r="D6" s="96">
        <f t="shared" ref="D6:D36" si="2">SUM(E6:K6)</f>
        <v>0</v>
      </c>
      <c r="E6" s="59"/>
      <c r="F6" s="60"/>
      <c r="G6" s="61"/>
      <c r="H6" s="61"/>
      <c r="I6" s="61"/>
      <c r="J6" s="75"/>
      <c r="K6" s="56"/>
      <c r="L6" s="96">
        <f t="shared" ref="L6:L36" si="3">SUM(M6:O6)</f>
        <v>0</v>
      </c>
      <c r="M6" s="76"/>
      <c r="N6" s="76"/>
      <c r="O6" s="77"/>
      <c r="P6" s="78"/>
      <c r="Q6" s="81">
        <f t="shared" ref="Q6:Q8" si="4">SUM(R6:V6)</f>
        <v>0</v>
      </c>
      <c r="R6" s="81">
        <f t="shared" ref="R6:R36" si="5">(D6+M6)*8%+D6/12*8%</f>
        <v>0</v>
      </c>
      <c r="S6" s="81">
        <f t="shared" ref="S6:S36" si="6">(D6+M6)*0.5%+D6/12*0.5%</f>
        <v>0</v>
      </c>
      <c r="T6" s="81">
        <f t="shared" ref="T6:T36" si="7">(D6+M6)*0.1%+D6/12*0.1%</f>
        <v>0</v>
      </c>
      <c r="U6" s="81">
        <f t="shared" ref="U6:U36" si="8">(D6+M6)*1%+D6/12*1%</f>
        <v>0</v>
      </c>
      <c r="V6" s="81">
        <f>(D6+M6)*16%+D6/12*16%</f>
        <v>0</v>
      </c>
      <c r="W6" s="81">
        <f t="shared" ref="W6:W36" si="9">(D6+M6)*12%</f>
        <v>0</v>
      </c>
    </row>
    <row r="7" spans="1:23" ht="21.75" customHeight="1">
      <c r="A7" s="56">
        <v>2</v>
      </c>
      <c r="B7" s="63"/>
      <c r="C7" s="96">
        <f t="shared" si="1"/>
        <v>0</v>
      </c>
      <c r="D7" s="96">
        <f t="shared" si="2"/>
        <v>0</v>
      </c>
      <c r="E7" s="59"/>
      <c r="F7" s="60"/>
      <c r="G7" s="61"/>
      <c r="H7" s="61"/>
      <c r="I7" s="61"/>
      <c r="J7" s="75"/>
      <c r="K7" s="56"/>
      <c r="L7" s="96">
        <f t="shared" si="3"/>
        <v>0</v>
      </c>
      <c r="M7" s="76"/>
      <c r="N7" s="76"/>
      <c r="O7" s="77"/>
      <c r="P7" s="78"/>
      <c r="Q7" s="81">
        <f t="shared" si="4"/>
        <v>0</v>
      </c>
      <c r="R7" s="81">
        <f t="shared" si="5"/>
        <v>0</v>
      </c>
      <c r="S7" s="81">
        <f t="shared" si="6"/>
        <v>0</v>
      </c>
      <c r="T7" s="81">
        <f t="shared" si="7"/>
        <v>0</v>
      </c>
      <c r="U7" s="81">
        <f t="shared" si="8"/>
        <v>0</v>
      </c>
      <c r="V7" s="81">
        <f t="shared" ref="V7:V36" si="10">(D7+M7)*16%+D7/12*16%</f>
        <v>0</v>
      </c>
      <c r="W7" s="81">
        <f t="shared" si="9"/>
        <v>0</v>
      </c>
    </row>
    <row r="8" spans="1:23" ht="21.75" customHeight="1">
      <c r="A8" s="56">
        <v>3</v>
      </c>
      <c r="B8" s="63"/>
      <c r="C8" s="96">
        <f t="shared" si="1"/>
        <v>0</v>
      </c>
      <c r="D8" s="96">
        <f t="shared" si="2"/>
        <v>0</v>
      </c>
      <c r="E8" s="59"/>
      <c r="F8" s="60"/>
      <c r="G8" s="61"/>
      <c r="H8" s="61"/>
      <c r="I8" s="61"/>
      <c r="J8" s="75"/>
      <c r="K8" s="56"/>
      <c r="L8" s="96">
        <f t="shared" si="3"/>
        <v>0</v>
      </c>
      <c r="M8" s="76"/>
      <c r="N8" s="76"/>
      <c r="O8" s="77"/>
      <c r="P8" s="78"/>
      <c r="Q8" s="81">
        <f t="shared" si="4"/>
        <v>0</v>
      </c>
      <c r="R8" s="81">
        <f t="shared" si="5"/>
        <v>0</v>
      </c>
      <c r="S8" s="81">
        <f t="shared" si="6"/>
        <v>0</v>
      </c>
      <c r="T8" s="81">
        <f t="shared" si="7"/>
        <v>0</v>
      </c>
      <c r="U8" s="81">
        <f t="shared" si="8"/>
        <v>0</v>
      </c>
      <c r="V8" s="81">
        <f t="shared" si="10"/>
        <v>0</v>
      </c>
      <c r="W8" s="81">
        <f t="shared" si="9"/>
        <v>0</v>
      </c>
    </row>
    <row r="9" spans="1:23" ht="21.75" customHeight="1">
      <c r="A9" s="56">
        <v>4</v>
      </c>
      <c r="B9" s="63"/>
      <c r="C9" s="96">
        <f t="shared" si="1"/>
        <v>0</v>
      </c>
      <c r="D9" s="96">
        <f t="shared" si="2"/>
        <v>0</v>
      </c>
      <c r="E9" s="59"/>
      <c r="F9" s="60"/>
      <c r="G9" s="61"/>
      <c r="H9" s="61"/>
      <c r="I9" s="61"/>
      <c r="J9" s="75"/>
      <c r="K9" s="56"/>
      <c r="L9" s="96">
        <f t="shared" si="3"/>
        <v>0</v>
      </c>
      <c r="M9" s="76"/>
      <c r="N9" s="76"/>
      <c r="O9" s="77"/>
      <c r="P9" s="78"/>
      <c r="Q9" s="81">
        <f t="shared" ref="Q9:Q36" si="11">SUM(R9:V9)</f>
        <v>0</v>
      </c>
      <c r="R9" s="81">
        <f t="shared" si="5"/>
        <v>0</v>
      </c>
      <c r="S9" s="81">
        <f t="shared" si="6"/>
        <v>0</v>
      </c>
      <c r="T9" s="81">
        <f t="shared" si="7"/>
        <v>0</v>
      </c>
      <c r="U9" s="81">
        <f t="shared" si="8"/>
        <v>0</v>
      </c>
      <c r="V9" s="81">
        <f t="shared" si="10"/>
        <v>0</v>
      </c>
      <c r="W9" s="81">
        <f t="shared" si="9"/>
        <v>0</v>
      </c>
    </row>
    <row r="10" spans="1:23" ht="21.75" customHeight="1">
      <c r="A10" s="56">
        <v>5</v>
      </c>
      <c r="B10" s="63"/>
      <c r="C10" s="96">
        <f t="shared" si="1"/>
        <v>0</v>
      </c>
      <c r="D10" s="96">
        <f t="shared" si="2"/>
        <v>0</v>
      </c>
      <c r="E10" s="59"/>
      <c r="F10" s="60"/>
      <c r="G10" s="61"/>
      <c r="H10" s="61"/>
      <c r="I10" s="61"/>
      <c r="J10" s="75"/>
      <c r="K10" s="56"/>
      <c r="L10" s="96">
        <f t="shared" si="3"/>
        <v>0</v>
      </c>
      <c r="M10" s="76"/>
      <c r="N10" s="76"/>
      <c r="O10" s="77"/>
      <c r="P10" s="78"/>
      <c r="Q10" s="81">
        <f t="shared" si="11"/>
        <v>0</v>
      </c>
      <c r="R10" s="81">
        <f t="shared" si="5"/>
        <v>0</v>
      </c>
      <c r="S10" s="81">
        <f t="shared" si="6"/>
        <v>0</v>
      </c>
      <c r="T10" s="81">
        <f t="shared" si="7"/>
        <v>0</v>
      </c>
      <c r="U10" s="81">
        <f t="shared" si="8"/>
        <v>0</v>
      </c>
      <c r="V10" s="81">
        <f t="shared" si="10"/>
        <v>0</v>
      </c>
      <c r="W10" s="81">
        <f t="shared" si="9"/>
        <v>0</v>
      </c>
    </row>
    <row r="11" spans="1:23" ht="21.75" customHeight="1">
      <c r="A11" s="56">
        <v>6</v>
      </c>
      <c r="B11" s="63"/>
      <c r="C11" s="96">
        <f t="shared" si="1"/>
        <v>0</v>
      </c>
      <c r="D11" s="96">
        <f t="shared" si="2"/>
        <v>0</v>
      </c>
      <c r="E11" s="59"/>
      <c r="F11" s="60"/>
      <c r="G11" s="61"/>
      <c r="H11" s="61"/>
      <c r="I11" s="61"/>
      <c r="J11" s="75"/>
      <c r="K11" s="56"/>
      <c r="L11" s="96">
        <f t="shared" si="3"/>
        <v>0</v>
      </c>
      <c r="M11" s="76"/>
      <c r="N11" s="76"/>
      <c r="O11" s="77"/>
      <c r="P11" s="78"/>
      <c r="Q11" s="81">
        <f t="shared" si="11"/>
        <v>0</v>
      </c>
      <c r="R11" s="81">
        <f t="shared" si="5"/>
        <v>0</v>
      </c>
      <c r="S11" s="81">
        <f t="shared" si="6"/>
        <v>0</v>
      </c>
      <c r="T11" s="81">
        <f t="shared" si="7"/>
        <v>0</v>
      </c>
      <c r="U11" s="81">
        <f t="shared" si="8"/>
        <v>0</v>
      </c>
      <c r="V11" s="81">
        <f t="shared" si="10"/>
        <v>0</v>
      </c>
      <c r="W11" s="81">
        <f t="shared" si="9"/>
        <v>0</v>
      </c>
    </row>
    <row r="12" spans="1:23" ht="21.75" customHeight="1">
      <c r="A12" s="56">
        <v>7</v>
      </c>
      <c r="B12" s="63"/>
      <c r="C12" s="96">
        <f t="shared" si="1"/>
        <v>0</v>
      </c>
      <c r="D12" s="96">
        <f t="shared" si="2"/>
        <v>0</v>
      </c>
      <c r="E12" s="59"/>
      <c r="F12" s="60"/>
      <c r="G12" s="61"/>
      <c r="H12" s="61"/>
      <c r="I12" s="61"/>
      <c r="J12" s="75"/>
      <c r="K12" s="56"/>
      <c r="L12" s="96">
        <f t="shared" si="3"/>
        <v>0</v>
      </c>
      <c r="M12" s="76"/>
      <c r="N12" s="76"/>
      <c r="O12" s="77"/>
      <c r="P12" s="78"/>
      <c r="Q12" s="81">
        <f t="shared" si="11"/>
        <v>0</v>
      </c>
      <c r="R12" s="81">
        <f t="shared" si="5"/>
        <v>0</v>
      </c>
      <c r="S12" s="81">
        <f t="shared" si="6"/>
        <v>0</v>
      </c>
      <c r="T12" s="81">
        <f t="shared" si="7"/>
        <v>0</v>
      </c>
      <c r="U12" s="81">
        <f t="shared" si="8"/>
        <v>0</v>
      </c>
      <c r="V12" s="81">
        <f t="shared" si="10"/>
        <v>0</v>
      </c>
      <c r="W12" s="81">
        <f t="shared" si="9"/>
        <v>0</v>
      </c>
    </row>
    <row r="13" spans="1:23" ht="21.75" customHeight="1">
      <c r="A13" s="56">
        <v>8</v>
      </c>
      <c r="B13" s="63"/>
      <c r="C13" s="96">
        <f t="shared" si="1"/>
        <v>0</v>
      </c>
      <c r="D13" s="96">
        <f t="shared" si="2"/>
        <v>0</v>
      </c>
      <c r="E13" s="59"/>
      <c r="F13" s="60"/>
      <c r="G13" s="61"/>
      <c r="H13" s="61"/>
      <c r="I13" s="61"/>
      <c r="J13" s="75"/>
      <c r="K13" s="56"/>
      <c r="L13" s="96">
        <f t="shared" si="3"/>
        <v>0</v>
      </c>
      <c r="M13" s="76"/>
      <c r="N13" s="76"/>
      <c r="O13" s="77"/>
      <c r="P13" s="78"/>
      <c r="Q13" s="81">
        <f t="shared" si="11"/>
        <v>0</v>
      </c>
      <c r="R13" s="81">
        <f t="shared" si="5"/>
        <v>0</v>
      </c>
      <c r="S13" s="81">
        <f t="shared" si="6"/>
        <v>0</v>
      </c>
      <c r="T13" s="81">
        <f t="shared" si="7"/>
        <v>0</v>
      </c>
      <c r="U13" s="81">
        <f t="shared" si="8"/>
        <v>0</v>
      </c>
      <c r="V13" s="81">
        <f t="shared" si="10"/>
        <v>0</v>
      </c>
      <c r="W13" s="81">
        <f t="shared" si="9"/>
        <v>0</v>
      </c>
    </row>
    <row r="14" spans="1:23" ht="21.75" customHeight="1">
      <c r="A14" s="56">
        <v>9</v>
      </c>
      <c r="B14" s="63"/>
      <c r="C14" s="96">
        <f t="shared" si="1"/>
        <v>0</v>
      </c>
      <c r="D14" s="96">
        <f t="shared" si="2"/>
        <v>0</v>
      </c>
      <c r="E14" s="59"/>
      <c r="F14" s="60"/>
      <c r="G14" s="61"/>
      <c r="H14" s="61"/>
      <c r="I14" s="61"/>
      <c r="J14" s="75"/>
      <c r="K14" s="56"/>
      <c r="L14" s="96">
        <f t="shared" si="3"/>
        <v>0</v>
      </c>
      <c r="M14" s="76"/>
      <c r="N14" s="76"/>
      <c r="O14" s="77"/>
      <c r="P14" s="78"/>
      <c r="Q14" s="81">
        <f t="shared" si="11"/>
        <v>0</v>
      </c>
      <c r="R14" s="81">
        <f t="shared" si="5"/>
        <v>0</v>
      </c>
      <c r="S14" s="81">
        <f t="shared" si="6"/>
        <v>0</v>
      </c>
      <c r="T14" s="81">
        <f t="shared" si="7"/>
        <v>0</v>
      </c>
      <c r="U14" s="81">
        <f t="shared" si="8"/>
        <v>0</v>
      </c>
      <c r="V14" s="81">
        <f t="shared" si="10"/>
        <v>0</v>
      </c>
      <c r="W14" s="81">
        <f t="shared" si="9"/>
        <v>0</v>
      </c>
    </row>
    <row r="15" spans="1:23" ht="21.75" customHeight="1">
      <c r="A15" s="56">
        <v>10</v>
      </c>
      <c r="B15" s="63"/>
      <c r="C15" s="96">
        <f t="shared" si="1"/>
        <v>0</v>
      </c>
      <c r="D15" s="96">
        <f t="shared" si="2"/>
        <v>0</v>
      </c>
      <c r="E15" s="59"/>
      <c r="F15" s="60"/>
      <c r="G15" s="61"/>
      <c r="H15" s="61"/>
      <c r="I15" s="61"/>
      <c r="J15" s="75"/>
      <c r="K15" s="56"/>
      <c r="L15" s="96">
        <f t="shared" si="3"/>
        <v>0</v>
      </c>
      <c r="M15" s="76"/>
      <c r="N15" s="76"/>
      <c r="O15" s="77"/>
      <c r="P15" s="78"/>
      <c r="Q15" s="81">
        <f t="shared" si="11"/>
        <v>0</v>
      </c>
      <c r="R15" s="81">
        <f t="shared" si="5"/>
        <v>0</v>
      </c>
      <c r="S15" s="81">
        <f t="shared" si="6"/>
        <v>0</v>
      </c>
      <c r="T15" s="81">
        <f t="shared" si="7"/>
        <v>0</v>
      </c>
      <c r="U15" s="81">
        <f t="shared" si="8"/>
        <v>0</v>
      </c>
      <c r="V15" s="81">
        <f t="shared" si="10"/>
        <v>0</v>
      </c>
      <c r="W15" s="81">
        <f t="shared" si="9"/>
        <v>0</v>
      </c>
    </row>
    <row r="16" spans="1:23" ht="21.75" customHeight="1">
      <c r="A16" s="56">
        <v>11</v>
      </c>
      <c r="B16" s="63"/>
      <c r="C16" s="96">
        <f t="shared" si="1"/>
        <v>0</v>
      </c>
      <c r="D16" s="96">
        <f t="shared" si="2"/>
        <v>0</v>
      </c>
      <c r="E16" s="59"/>
      <c r="F16" s="60"/>
      <c r="G16" s="61"/>
      <c r="H16" s="61"/>
      <c r="I16" s="61"/>
      <c r="J16" s="75"/>
      <c r="K16" s="56"/>
      <c r="L16" s="96">
        <f t="shared" si="3"/>
        <v>0</v>
      </c>
      <c r="M16" s="76"/>
      <c r="N16" s="76"/>
      <c r="O16" s="77"/>
      <c r="P16" s="78"/>
      <c r="Q16" s="81">
        <f t="shared" si="11"/>
        <v>0</v>
      </c>
      <c r="R16" s="81">
        <f t="shared" si="5"/>
        <v>0</v>
      </c>
      <c r="S16" s="81">
        <f t="shared" si="6"/>
        <v>0</v>
      </c>
      <c r="T16" s="81">
        <f t="shared" si="7"/>
        <v>0</v>
      </c>
      <c r="U16" s="81">
        <f t="shared" si="8"/>
        <v>0</v>
      </c>
      <c r="V16" s="81">
        <f t="shared" si="10"/>
        <v>0</v>
      </c>
      <c r="W16" s="81">
        <f t="shared" si="9"/>
        <v>0</v>
      </c>
    </row>
    <row r="17" spans="1:23" ht="21.75" customHeight="1">
      <c r="A17" s="56">
        <v>12</v>
      </c>
      <c r="B17" s="63"/>
      <c r="C17" s="96">
        <f t="shared" si="1"/>
        <v>0</v>
      </c>
      <c r="D17" s="96">
        <f t="shared" si="2"/>
        <v>0</v>
      </c>
      <c r="E17" s="59"/>
      <c r="F17" s="60"/>
      <c r="G17" s="61"/>
      <c r="H17" s="61"/>
      <c r="I17" s="61"/>
      <c r="J17" s="75"/>
      <c r="K17" s="56"/>
      <c r="L17" s="96">
        <f t="shared" si="3"/>
        <v>0</v>
      </c>
      <c r="M17" s="76"/>
      <c r="N17" s="76"/>
      <c r="O17" s="77"/>
      <c r="P17" s="78"/>
      <c r="Q17" s="81">
        <f t="shared" si="11"/>
        <v>0</v>
      </c>
      <c r="R17" s="81">
        <f t="shared" si="5"/>
        <v>0</v>
      </c>
      <c r="S17" s="81">
        <f t="shared" si="6"/>
        <v>0</v>
      </c>
      <c r="T17" s="81">
        <f t="shared" si="7"/>
        <v>0</v>
      </c>
      <c r="U17" s="81">
        <f t="shared" si="8"/>
        <v>0</v>
      </c>
      <c r="V17" s="81">
        <f t="shared" si="10"/>
        <v>0</v>
      </c>
      <c r="W17" s="81">
        <f t="shared" si="9"/>
        <v>0</v>
      </c>
    </row>
    <row r="18" spans="1:23" ht="21.75" customHeight="1">
      <c r="A18" s="56">
        <v>13</v>
      </c>
      <c r="B18" s="63"/>
      <c r="C18" s="96">
        <f t="shared" si="1"/>
        <v>0</v>
      </c>
      <c r="D18" s="96">
        <f t="shared" si="2"/>
        <v>0</v>
      </c>
      <c r="E18" s="59"/>
      <c r="F18" s="60"/>
      <c r="G18" s="61"/>
      <c r="H18" s="61"/>
      <c r="I18" s="61"/>
      <c r="J18" s="75"/>
      <c r="K18" s="56"/>
      <c r="L18" s="96">
        <f t="shared" si="3"/>
        <v>0</v>
      </c>
      <c r="M18" s="76"/>
      <c r="N18" s="76"/>
      <c r="O18" s="77"/>
      <c r="P18" s="78"/>
      <c r="Q18" s="81">
        <f t="shared" si="11"/>
        <v>0</v>
      </c>
      <c r="R18" s="81">
        <f t="shared" si="5"/>
        <v>0</v>
      </c>
      <c r="S18" s="81">
        <f t="shared" si="6"/>
        <v>0</v>
      </c>
      <c r="T18" s="81">
        <f t="shared" si="7"/>
        <v>0</v>
      </c>
      <c r="U18" s="81">
        <f t="shared" si="8"/>
        <v>0</v>
      </c>
      <c r="V18" s="81">
        <f t="shared" si="10"/>
        <v>0</v>
      </c>
      <c r="W18" s="81">
        <f t="shared" si="9"/>
        <v>0</v>
      </c>
    </row>
    <row r="19" spans="1:23" ht="21.75" customHeight="1">
      <c r="A19" s="56">
        <v>14</v>
      </c>
      <c r="B19" s="63"/>
      <c r="C19" s="96">
        <f t="shared" si="1"/>
        <v>0</v>
      </c>
      <c r="D19" s="96">
        <f t="shared" si="2"/>
        <v>0</v>
      </c>
      <c r="E19" s="59"/>
      <c r="F19" s="60"/>
      <c r="G19" s="61"/>
      <c r="H19" s="61"/>
      <c r="I19" s="61"/>
      <c r="J19" s="75"/>
      <c r="K19" s="56"/>
      <c r="L19" s="96">
        <f t="shared" si="3"/>
        <v>0</v>
      </c>
      <c r="M19" s="76"/>
      <c r="N19" s="76"/>
      <c r="O19" s="77"/>
      <c r="P19" s="78"/>
      <c r="Q19" s="81">
        <f t="shared" si="11"/>
        <v>0</v>
      </c>
      <c r="R19" s="81">
        <f t="shared" si="5"/>
        <v>0</v>
      </c>
      <c r="S19" s="81">
        <f t="shared" si="6"/>
        <v>0</v>
      </c>
      <c r="T19" s="81">
        <f t="shared" si="7"/>
        <v>0</v>
      </c>
      <c r="U19" s="81">
        <f t="shared" si="8"/>
        <v>0</v>
      </c>
      <c r="V19" s="81">
        <f t="shared" si="10"/>
        <v>0</v>
      </c>
      <c r="W19" s="81">
        <f t="shared" si="9"/>
        <v>0</v>
      </c>
    </row>
    <row r="20" spans="1:23" ht="21.75" customHeight="1">
      <c r="A20" s="56">
        <v>15</v>
      </c>
      <c r="B20" s="63"/>
      <c r="C20" s="96">
        <f t="shared" si="1"/>
        <v>0</v>
      </c>
      <c r="D20" s="96">
        <f t="shared" si="2"/>
        <v>0</v>
      </c>
      <c r="E20" s="59"/>
      <c r="F20" s="60"/>
      <c r="G20" s="61"/>
      <c r="H20" s="61"/>
      <c r="I20" s="61"/>
      <c r="J20" s="75"/>
      <c r="K20" s="56"/>
      <c r="L20" s="96">
        <f t="shared" si="3"/>
        <v>0</v>
      </c>
      <c r="M20" s="76"/>
      <c r="N20" s="76"/>
      <c r="O20" s="77"/>
      <c r="P20" s="78"/>
      <c r="Q20" s="81">
        <f t="shared" si="11"/>
        <v>0</v>
      </c>
      <c r="R20" s="81">
        <f t="shared" si="5"/>
        <v>0</v>
      </c>
      <c r="S20" s="81">
        <f t="shared" si="6"/>
        <v>0</v>
      </c>
      <c r="T20" s="81">
        <f t="shared" si="7"/>
        <v>0</v>
      </c>
      <c r="U20" s="81">
        <f t="shared" si="8"/>
        <v>0</v>
      </c>
      <c r="V20" s="81">
        <f t="shared" si="10"/>
        <v>0</v>
      </c>
      <c r="W20" s="81">
        <f t="shared" si="9"/>
        <v>0</v>
      </c>
    </row>
    <row r="21" spans="1:23" ht="21.75" customHeight="1">
      <c r="A21" s="56">
        <v>16</v>
      </c>
      <c r="B21" s="63"/>
      <c r="C21" s="96">
        <f t="shared" si="1"/>
        <v>0</v>
      </c>
      <c r="D21" s="96">
        <f t="shared" si="2"/>
        <v>0</v>
      </c>
      <c r="E21" s="59"/>
      <c r="F21" s="60"/>
      <c r="G21" s="61"/>
      <c r="H21" s="61"/>
      <c r="I21" s="61"/>
      <c r="J21" s="75"/>
      <c r="K21" s="56"/>
      <c r="L21" s="96">
        <f t="shared" si="3"/>
        <v>0</v>
      </c>
      <c r="M21" s="76"/>
      <c r="N21" s="76"/>
      <c r="O21" s="77"/>
      <c r="P21" s="78"/>
      <c r="Q21" s="81">
        <f t="shared" si="11"/>
        <v>0</v>
      </c>
      <c r="R21" s="81">
        <f t="shared" si="5"/>
        <v>0</v>
      </c>
      <c r="S21" s="81">
        <f t="shared" si="6"/>
        <v>0</v>
      </c>
      <c r="T21" s="81">
        <f t="shared" si="7"/>
        <v>0</v>
      </c>
      <c r="U21" s="81">
        <f t="shared" si="8"/>
        <v>0</v>
      </c>
      <c r="V21" s="81">
        <f t="shared" si="10"/>
        <v>0</v>
      </c>
      <c r="W21" s="81">
        <f t="shared" si="9"/>
        <v>0</v>
      </c>
    </row>
    <row r="22" spans="1:23" ht="21.75" customHeight="1">
      <c r="A22" s="56">
        <v>17</v>
      </c>
      <c r="B22" s="63"/>
      <c r="C22" s="96">
        <f t="shared" si="1"/>
        <v>0</v>
      </c>
      <c r="D22" s="96">
        <f t="shared" si="2"/>
        <v>0</v>
      </c>
      <c r="E22" s="59"/>
      <c r="F22" s="60"/>
      <c r="G22" s="61"/>
      <c r="H22" s="61"/>
      <c r="I22" s="61"/>
      <c r="J22" s="75"/>
      <c r="K22" s="56"/>
      <c r="L22" s="96">
        <f t="shared" si="3"/>
        <v>0</v>
      </c>
      <c r="M22" s="76"/>
      <c r="N22" s="76"/>
      <c r="O22" s="77"/>
      <c r="P22" s="78"/>
      <c r="Q22" s="81">
        <f t="shared" si="11"/>
        <v>0</v>
      </c>
      <c r="R22" s="81">
        <f t="shared" si="5"/>
        <v>0</v>
      </c>
      <c r="S22" s="81">
        <f t="shared" si="6"/>
        <v>0</v>
      </c>
      <c r="T22" s="81">
        <f t="shared" si="7"/>
        <v>0</v>
      </c>
      <c r="U22" s="81">
        <f t="shared" si="8"/>
        <v>0</v>
      </c>
      <c r="V22" s="81">
        <f t="shared" si="10"/>
        <v>0</v>
      </c>
      <c r="W22" s="81">
        <f t="shared" si="9"/>
        <v>0</v>
      </c>
    </row>
    <row r="23" spans="1:23" ht="21.75" customHeight="1">
      <c r="A23" s="56">
        <v>18</v>
      </c>
      <c r="B23" s="63"/>
      <c r="C23" s="96">
        <f t="shared" si="1"/>
        <v>0</v>
      </c>
      <c r="D23" s="96">
        <f t="shared" si="2"/>
        <v>0</v>
      </c>
      <c r="E23" s="59"/>
      <c r="F23" s="60"/>
      <c r="G23" s="61"/>
      <c r="H23" s="61"/>
      <c r="I23" s="61"/>
      <c r="J23" s="75"/>
      <c r="K23" s="56"/>
      <c r="L23" s="96">
        <f t="shared" si="3"/>
        <v>0</v>
      </c>
      <c r="M23" s="76"/>
      <c r="N23" s="76"/>
      <c r="O23" s="77"/>
      <c r="P23" s="78"/>
      <c r="Q23" s="81">
        <f t="shared" si="11"/>
        <v>0</v>
      </c>
      <c r="R23" s="81">
        <f t="shared" si="5"/>
        <v>0</v>
      </c>
      <c r="S23" s="81">
        <f t="shared" si="6"/>
        <v>0</v>
      </c>
      <c r="T23" s="81">
        <f t="shared" si="7"/>
        <v>0</v>
      </c>
      <c r="U23" s="81">
        <f t="shared" si="8"/>
        <v>0</v>
      </c>
      <c r="V23" s="81">
        <f t="shared" si="10"/>
        <v>0</v>
      </c>
      <c r="W23" s="81">
        <f t="shared" si="9"/>
        <v>0</v>
      </c>
    </row>
    <row r="24" spans="1:23" ht="21.75" customHeight="1">
      <c r="A24" s="56">
        <v>19</v>
      </c>
      <c r="B24" s="63"/>
      <c r="C24" s="96">
        <f t="shared" si="1"/>
        <v>0</v>
      </c>
      <c r="D24" s="96">
        <f t="shared" si="2"/>
        <v>0</v>
      </c>
      <c r="E24" s="59"/>
      <c r="F24" s="60"/>
      <c r="G24" s="61"/>
      <c r="H24" s="61"/>
      <c r="I24" s="61"/>
      <c r="J24" s="75"/>
      <c r="K24" s="56"/>
      <c r="L24" s="96">
        <f t="shared" si="3"/>
        <v>0</v>
      </c>
      <c r="M24" s="76"/>
      <c r="N24" s="76"/>
      <c r="O24" s="77"/>
      <c r="P24" s="78"/>
      <c r="Q24" s="81">
        <f t="shared" si="11"/>
        <v>0</v>
      </c>
      <c r="R24" s="81">
        <f t="shared" si="5"/>
        <v>0</v>
      </c>
      <c r="S24" s="81">
        <f t="shared" si="6"/>
        <v>0</v>
      </c>
      <c r="T24" s="81">
        <f t="shared" si="7"/>
        <v>0</v>
      </c>
      <c r="U24" s="81">
        <f t="shared" si="8"/>
        <v>0</v>
      </c>
      <c r="V24" s="81">
        <f t="shared" si="10"/>
        <v>0</v>
      </c>
      <c r="W24" s="81">
        <f t="shared" si="9"/>
        <v>0</v>
      </c>
    </row>
    <row r="25" spans="1:23" ht="21.75" customHeight="1">
      <c r="A25" s="56">
        <v>20</v>
      </c>
      <c r="B25" s="64"/>
      <c r="C25" s="96">
        <f t="shared" si="1"/>
        <v>0</v>
      </c>
      <c r="D25" s="96">
        <f t="shared" si="2"/>
        <v>0</v>
      </c>
      <c r="E25" s="59"/>
      <c r="F25" s="60"/>
      <c r="G25" s="61"/>
      <c r="H25" s="61"/>
      <c r="I25" s="61"/>
      <c r="J25" s="75"/>
      <c r="K25" s="56"/>
      <c r="L25" s="96">
        <f t="shared" si="3"/>
        <v>0</v>
      </c>
      <c r="M25" s="76"/>
      <c r="N25" s="76"/>
      <c r="O25" s="77"/>
      <c r="P25" s="78"/>
      <c r="Q25" s="81">
        <f t="shared" si="11"/>
        <v>0</v>
      </c>
      <c r="R25" s="81">
        <f t="shared" si="5"/>
        <v>0</v>
      </c>
      <c r="S25" s="81">
        <f t="shared" si="6"/>
        <v>0</v>
      </c>
      <c r="T25" s="81">
        <f t="shared" si="7"/>
        <v>0</v>
      </c>
      <c r="U25" s="81">
        <f t="shared" si="8"/>
        <v>0</v>
      </c>
      <c r="V25" s="81">
        <f t="shared" si="10"/>
        <v>0</v>
      </c>
      <c r="W25" s="81">
        <f t="shared" si="9"/>
        <v>0</v>
      </c>
    </row>
    <row r="26" spans="1:23" ht="21.75" customHeight="1">
      <c r="A26" s="56">
        <v>21</v>
      </c>
      <c r="B26" s="65"/>
      <c r="C26" s="96">
        <f t="shared" si="1"/>
        <v>0</v>
      </c>
      <c r="D26" s="96">
        <f t="shared" si="2"/>
        <v>0</v>
      </c>
      <c r="E26" s="59"/>
      <c r="F26" s="60"/>
      <c r="G26" s="61"/>
      <c r="H26" s="61"/>
      <c r="I26" s="61"/>
      <c r="J26" s="75"/>
      <c r="K26" s="56"/>
      <c r="L26" s="96">
        <f t="shared" si="3"/>
        <v>0</v>
      </c>
      <c r="M26" s="76"/>
      <c r="N26" s="76"/>
      <c r="O26" s="77"/>
      <c r="P26" s="78"/>
      <c r="Q26" s="81">
        <f t="shared" si="11"/>
        <v>0</v>
      </c>
      <c r="R26" s="81">
        <f t="shared" si="5"/>
        <v>0</v>
      </c>
      <c r="S26" s="81">
        <f t="shared" si="6"/>
        <v>0</v>
      </c>
      <c r="T26" s="81">
        <f t="shared" si="7"/>
        <v>0</v>
      </c>
      <c r="U26" s="81">
        <f t="shared" si="8"/>
        <v>0</v>
      </c>
      <c r="V26" s="81">
        <f t="shared" si="10"/>
        <v>0</v>
      </c>
      <c r="W26" s="81">
        <f t="shared" si="9"/>
        <v>0</v>
      </c>
    </row>
    <row r="27" spans="1:23" ht="21.75" customHeight="1">
      <c r="A27" s="56">
        <v>22</v>
      </c>
      <c r="B27" s="66"/>
      <c r="C27" s="96">
        <f t="shared" si="1"/>
        <v>0</v>
      </c>
      <c r="D27" s="96">
        <f t="shared" si="2"/>
        <v>0</v>
      </c>
      <c r="E27" s="59"/>
      <c r="F27" s="60"/>
      <c r="G27" s="61"/>
      <c r="H27" s="61"/>
      <c r="I27" s="61"/>
      <c r="J27" s="75"/>
      <c r="K27" s="56"/>
      <c r="L27" s="96">
        <f t="shared" si="3"/>
        <v>0</v>
      </c>
      <c r="M27" s="76"/>
      <c r="N27" s="76"/>
      <c r="O27" s="77"/>
      <c r="P27" s="78"/>
      <c r="Q27" s="81">
        <f t="shared" si="11"/>
        <v>0</v>
      </c>
      <c r="R27" s="81">
        <f t="shared" si="5"/>
        <v>0</v>
      </c>
      <c r="S27" s="81">
        <f t="shared" si="6"/>
        <v>0</v>
      </c>
      <c r="T27" s="81">
        <f t="shared" si="7"/>
        <v>0</v>
      </c>
      <c r="U27" s="81">
        <f t="shared" si="8"/>
        <v>0</v>
      </c>
      <c r="V27" s="81">
        <f t="shared" si="10"/>
        <v>0</v>
      </c>
      <c r="W27" s="81">
        <f t="shared" si="9"/>
        <v>0</v>
      </c>
    </row>
    <row r="28" spans="1:23" ht="21.75" customHeight="1">
      <c r="A28" s="56">
        <v>23</v>
      </c>
      <c r="B28" s="66"/>
      <c r="C28" s="96">
        <f t="shared" si="1"/>
        <v>0</v>
      </c>
      <c r="D28" s="96">
        <f t="shared" si="2"/>
        <v>0</v>
      </c>
      <c r="E28" s="59"/>
      <c r="F28" s="60"/>
      <c r="G28" s="61"/>
      <c r="H28" s="61"/>
      <c r="I28" s="61"/>
      <c r="J28" s="75"/>
      <c r="K28" s="56"/>
      <c r="L28" s="96">
        <f t="shared" si="3"/>
        <v>0</v>
      </c>
      <c r="M28" s="76"/>
      <c r="N28" s="76"/>
      <c r="O28" s="77"/>
      <c r="P28" s="78"/>
      <c r="Q28" s="81">
        <f t="shared" si="11"/>
        <v>0</v>
      </c>
      <c r="R28" s="81">
        <f t="shared" si="5"/>
        <v>0</v>
      </c>
      <c r="S28" s="81">
        <f t="shared" si="6"/>
        <v>0</v>
      </c>
      <c r="T28" s="81">
        <f t="shared" si="7"/>
        <v>0</v>
      </c>
      <c r="U28" s="81">
        <f t="shared" si="8"/>
        <v>0</v>
      </c>
      <c r="V28" s="81">
        <f t="shared" si="10"/>
        <v>0</v>
      </c>
      <c r="W28" s="81">
        <f t="shared" si="9"/>
        <v>0</v>
      </c>
    </row>
    <row r="29" spans="1:23" ht="21.75" customHeight="1">
      <c r="A29" s="56">
        <v>24</v>
      </c>
      <c r="B29" s="66"/>
      <c r="C29" s="96">
        <f t="shared" si="1"/>
        <v>0</v>
      </c>
      <c r="D29" s="96">
        <f t="shared" si="2"/>
        <v>0</v>
      </c>
      <c r="E29" s="59"/>
      <c r="F29" s="60"/>
      <c r="G29" s="61"/>
      <c r="H29" s="61"/>
      <c r="I29" s="61"/>
      <c r="J29" s="75"/>
      <c r="K29" s="56"/>
      <c r="L29" s="96">
        <f t="shared" si="3"/>
        <v>0</v>
      </c>
      <c r="M29" s="76"/>
      <c r="N29" s="76"/>
      <c r="O29" s="77"/>
      <c r="P29" s="78"/>
      <c r="Q29" s="81">
        <f t="shared" si="11"/>
        <v>0</v>
      </c>
      <c r="R29" s="81">
        <f t="shared" si="5"/>
        <v>0</v>
      </c>
      <c r="S29" s="81">
        <f t="shared" si="6"/>
        <v>0</v>
      </c>
      <c r="T29" s="81">
        <f t="shared" si="7"/>
        <v>0</v>
      </c>
      <c r="U29" s="81">
        <f t="shared" si="8"/>
        <v>0</v>
      </c>
      <c r="V29" s="81">
        <f t="shared" si="10"/>
        <v>0</v>
      </c>
      <c r="W29" s="81">
        <f t="shared" si="9"/>
        <v>0</v>
      </c>
    </row>
    <row r="30" spans="1:23" ht="21.75" customHeight="1">
      <c r="A30" s="56">
        <v>25</v>
      </c>
      <c r="B30" s="66"/>
      <c r="C30" s="96">
        <f t="shared" si="1"/>
        <v>0</v>
      </c>
      <c r="D30" s="96">
        <f t="shared" si="2"/>
        <v>0</v>
      </c>
      <c r="E30" s="59"/>
      <c r="F30" s="60"/>
      <c r="G30" s="61"/>
      <c r="H30" s="61"/>
      <c r="I30" s="61"/>
      <c r="J30" s="75"/>
      <c r="K30" s="56"/>
      <c r="L30" s="96">
        <f t="shared" si="3"/>
        <v>0</v>
      </c>
      <c r="M30" s="76"/>
      <c r="N30" s="76"/>
      <c r="O30" s="77"/>
      <c r="P30" s="78"/>
      <c r="Q30" s="81">
        <f t="shared" si="11"/>
        <v>0</v>
      </c>
      <c r="R30" s="81">
        <f t="shared" si="5"/>
        <v>0</v>
      </c>
      <c r="S30" s="81">
        <f t="shared" si="6"/>
        <v>0</v>
      </c>
      <c r="T30" s="81">
        <f t="shared" si="7"/>
        <v>0</v>
      </c>
      <c r="U30" s="81">
        <f t="shared" si="8"/>
        <v>0</v>
      </c>
      <c r="V30" s="81">
        <f t="shared" si="10"/>
        <v>0</v>
      </c>
      <c r="W30" s="81">
        <f t="shared" si="9"/>
        <v>0</v>
      </c>
    </row>
    <row r="31" spans="1:23" ht="21.75" customHeight="1">
      <c r="A31" s="56">
        <v>26</v>
      </c>
      <c r="B31" s="66"/>
      <c r="C31" s="96">
        <f t="shared" si="1"/>
        <v>0</v>
      </c>
      <c r="D31" s="96">
        <f t="shared" si="2"/>
        <v>0</v>
      </c>
      <c r="E31" s="59"/>
      <c r="F31" s="60"/>
      <c r="G31" s="61"/>
      <c r="H31" s="61"/>
      <c r="I31" s="61"/>
      <c r="J31" s="75"/>
      <c r="K31" s="56"/>
      <c r="L31" s="96">
        <f t="shared" si="3"/>
        <v>0</v>
      </c>
      <c r="M31" s="76"/>
      <c r="N31" s="76"/>
      <c r="O31" s="77"/>
      <c r="P31" s="78"/>
      <c r="Q31" s="81">
        <f t="shared" si="11"/>
        <v>0</v>
      </c>
      <c r="R31" s="81">
        <f t="shared" si="5"/>
        <v>0</v>
      </c>
      <c r="S31" s="81">
        <f t="shared" si="6"/>
        <v>0</v>
      </c>
      <c r="T31" s="81">
        <f t="shared" si="7"/>
        <v>0</v>
      </c>
      <c r="U31" s="81">
        <f t="shared" si="8"/>
        <v>0</v>
      </c>
      <c r="V31" s="81">
        <f t="shared" si="10"/>
        <v>0</v>
      </c>
      <c r="W31" s="81">
        <f t="shared" si="9"/>
        <v>0</v>
      </c>
    </row>
    <row r="32" spans="1:23" ht="21.75" customHeight="1">
      <c r="A32" s="56">
        <v>27</v>
      </c>
      <c r="B32" s="67"/>
      <c r="C32" s="96">
        <f t="shared" si="1"/>
        <v>0</v>
      </c>
      <c r="D32" s="96">
        <f t="shared" si="2"/>
        <v>0</v>
      </c>
      <c r="E32" s="59"/>
      <c r="F32" s="60"/>
      <c r="G32" s="61"/>
      <c r="H32" s="61"/>
      <c r="I32" s="61"/>
      <c r="J32" s="75"/>
      <c r="K32" s="56"/>
      <c r="L32" s="96">
        <f t="shared" si="3"/>
        <v>0</v>
      </c>
      <c r="M32" s="76"/>
      <c r="N32" s="76"/>
      <c r="O32" s="77"/>
      <c r="P32" s="78"/>
      <c r="Q32" s="81">
        <f t="shared" si="11"/>
        <v>0</v>
      </c>
      <c r="R32" s="81">
        <f t="shared" si="5"/>
        <v>0</v>
      </c>
      <c r="S32" s="81">
        <f t="shared" si="6"/>
        <v>0</v>
      </c>
      <c r="T32" s="81">
        <f t="shared" si="7"/>
        <v>0</v>
      </c>
      <c r="U32" s="81">
        <f t="shared" si="8"/>
        <v>0</v>
      </c>
      <c r="V32" s="81">
        <f t="shared" si="10"/>
        <v>0</v>
      </c>
      <c r="W32" s="81">
        <f t="shared" si="9"/>
        <v>0</v>
      </c>
    </row>
    <row r="33" spans="1:23" ht="21.75" customHeight="1">
      <c r="A33" s="56">
        <v>28</v>
      </c>
      <c r="B33" s="67"/>
      <c r="C33" s="96">
        <f t="shared" si="1"/>
        <v>0</v>
      </c>
      <c r="D33" s="96">
        <f t="shared" si="2"/>
        <v>0</v>
      </c>
      <c r="E33" s="59"/>
      <c r="F33" s="60"/>
      <c r="G33" s="61"/>
      <c r="H33" s="61"/>
      <c r="I33" s="61"/>
      <c r="J33" s="75"/>
      <c r="K33" s="56"/>
      <c r="L33" s="96">
        <f t="shared" si="3"/>
        <v>0</v>
      </c>
      <c r="M33" s="76"/>
      <c r="N33" s="76"/>
      <c r="O33" s="77"/>
      <c r="P33" s="78"/>
      <c r="Q33" s="81">
        <f t="shared" si="11"/>
        <v>0</v>
      </c>
      <c r="R33" s="81">
        <f t="shared" si="5"/>
        <v>0</v>
      </c>
      <c r="S33" s="81">
        <f t="shared" si="6"/>
        <v>0</v>
      </c>
      <c r="T33" s="81">
        <f t="shared" si="7"/>
        <v>0</v>
      </c>
      <c r="U33" s="81">
        <f t="shared" si="8"/>
        <v>0</v>
      </c>
      <c r="V33" s="81">
        <f t="shared" si="10"/>
        <v>0</v>
      </c>
      <c r="W33" s="81">
        <f t="shared" si="9"/>
        <v>0</v>
      </c>
    </row>
    <row r="34" spans="1:23" ht="21.75" customHeight="1">
      <c r="A34" s="56">
        <v>29</v>
      </c>
      <c r="B34" s="67"/>
      <c r="C34" s="96">
        <f t="shared" si="1"/>
        <v>0</v>
      </c>
      <c r="D34" s="96">
        <f t="shared" si="2"/>
        <v>0</v>
      </c>
      <c r="E34" s="59"/>
      <c r="F34" s="60"/>
      <c r="G34" s="61"/>
      <c r="H34" s="61"/>
      <c r="I34" s="61"/>
      <c r="J34" s="75"/>
      <c r="K34" s="56"/>
      <c r="L34" s="96">
        <f t="shared" si="3"/>
        <v>0</v>
      </c>
      <c r="M34" s="76"/>
      <c r="N34" s="76"/>
      <c r="O34" s="77"/>
      <c r="P34" s="78"/>
      <c r="Q34" s="81">
        <f t="shared" si="11"/>
        <v>0</v>
      </c>
      <c r="R34" s="81">
        <f t="shared" si="5"/>
        <v>0</v>
      </c>
      <c r="S34" s="81">
        <f t="shared" si="6"/>
        <v>0</v>
      </c>
      <c r="T34" s="81">
        <f t="shared" si="7"/>
        <v>0</v>
      </c>
      <c r="U34" s="81">
        <f t="shared" si="8"/>
        <v>0</v>
      </c>
      <c r="V34" s="81">
        <f t="shared" si="10"/>
        <v>0</v>
      </c>
      <c r="W34" s="81">
        <f t="shared" si="9"/>
        <v>0</v>
      </c>
    </row>
    <row r="35" spans="1:23" ht="21.75" customHeight="1">
      <c r="A35" s="56">
        <v>30</v>
      </c>
      <c r="B35" s="68"/>
      <c r="C35" s="96">
        <f t="shared" si="1"/>
        <v>0</v>
      </c>
      <c r="D35" s="96">
        <f t="shared" si="2"/>
        <v>0</v>
      </c>
      <c r="E35" s="59"/>
      <c r="F35" s="60"/>
      <c r="G35" s="61"/>
      <c r="H35" s="61"/>
      <c r="I35" s="61"/>
      <c r="J35" s="75"/>
      <c r="K35" s="56"/>
      <c r="L35" s="96">
        <f t="shared" si="3"/>
        <v>0</v>
      </c>
      <c r="M35" s="76"/>
      <c r="N35" s="76"/>
      <c r="O35" s="77"/>
      <c r="P35" s="78"/>
      <c r="Q35" s="81">
        <f t="shared" si="11"/>
        <v>0</v>
      </c>
      <c r="R35" s="81">
        <f t="shared" si="5"/>
        <v>0</v>
      </c>
      <c r="S35" s="81">
        <f t="shared" si="6"/>
        <v>0</v>
      </c>
      <c r="T35" s="81">
        <f t="shared" si="7"/>
        <v>0</v>
      </c>
      <c r="U35" s="81">
        <f t="shared" si="8"/>
        <v>0</v>
      </c>
      <c r="V35" s="81">
        <f t="shared" si="10"/>
        <v>0</v>
      </c>
      <c r="W35" s="81">
        <f t="shared" si="9"/>
        <v>0</v>
      </c>
    </row>
    <row r="36" spans="1:23" ht="21.75" customHeight="1">
      <c r="A36" s="56">
        <v>31</v>
      </c>
      <c r="B36" s="69"/>
      <c r="C36" s="96">
        <f t="shared" si="1"/>
        <v>0</v>
      </c>
      <c r="D36" s="96">
        <f t="shared" si="2"/>
        <v>0</v>
      </c>
      <c r="E36" s="59"/>
      <c r="F36" s="60"/>
      <c r="G36" s="70"/>
      <c r="H36" s="71"/>
      <c r="I36" s="79"/>
      <c r="J36" s="79"/>
      <c r="K36" s="56"/>
      <c r="L36" s="96">
        <f t="shared" si="3"/>
        <v>0</v>
      </c>
      <c r="M36" s="80"/>
      <c r="N36" s="80"/>
      <c r="O36" s="77"/>
      <c r="P36" s="78"/>
      <c r="Q36" s="81">
        <f t="shared" si="11"/>
        <v>0</v>
      </c>
      <c r="R36" s="81">
        <f t="shared" si="5"/>
        <v>0</v>
      </c>
      <c r="S36" s="81">
        <f t="shared" si="6"/>
        <v>0</v>
      </c>
      <c r="T36" s="81">
        <f t="shared" si="7"/>
        <v>0</v>
      </c>
      <c r="U36" s="81">
        <f t="shared" si="8"/>
        <v>0</v>
      </c>
      <c r="V36" s="81">
        <f t="shared" si="10"/>
        <v>0</v>
      </c>
      <c r="W36" s="81">
        <f t="shared" si="9"/>
        <v>0</v>
      </c>
    </row>
  </sheetData>
  <mergeCells count="12">
    <mergeCell ref="A1:P1"/>
    <mergeCell ref="A2:B2"/>
    <mergeCell ref="O2:P2"/>
    <mergeCell ref="D3:K3"/>
    <mergeCell ref="L3:O3"/>
    <mergeCell ref="W3:W4"/>
    <mergeCell ref="Q3:V3"/>
    <mergeCell ref="A5:B5"/>
    <mergeCell ref="A3:A4"/>
    <mergeCell ref="B3:B4"/>
    <mergeCell ref="C3:C4"/>
    <mergeCell ref="P3:P4"/>
  </mergeCells>
  <phoneticPr fontId="11" type="noConversion"/>
  <printOptions horizontalCentered="1"/>
  <pageMargins left="0.70866141732283505" right="0.70866141732283505" top="0.94488188976377996" bottom="0.74803149606299202" header="0.31496062992126" footer="0.31496062992126"/>
  <pageSetup paperSize="9" scale="85" pageOrder="overThenDown" orientation="landscape"/>
  <headerFooter alignWithMargins="0">
    <oddHeader>&amp;L附件四：&amp;C&amp;"-,加粗"&amp;14</oddHeader>
    <oddFooter>&amp;C第 &amp;P 页，共 &amp;N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H29"/>
  <sheetViews>
    <sheetView workbookViewId="0">
      <pane xSplit="2" ySplit="3" topLeftCell="C4" activePane="bottomRight" state="frozen"/>
      <selection pane="topRight"/>
      <selection pane="bottomLeft"/>
      <selection pane="bottomRight" activeCell="D8" sqref="D8"/>
    </sheetView>
  </sheetViews>
  <sheetFormatPr defaultColWidth="9" defaultRowHeight="15.6"/>
  <cols>
    <col min="1" max="1" width="4" customWidth="1"/>
    <col min="2" max="2" width="8.5" customWidth="1"/>
    <col min="3" max="3" width="12.296875" customWidth="1"/>
    <col min="4" max="5" width="15.59765625" customWidth="1"/>
    <col min="6" max="6" width="20" customWidth="1"/>
    <col min="7" max="8" width="15.59765625" customWidth="1"/>
  </cols>
  <sheetData>
    <row r="1" spans="1:8" s="41" customFormat="1" ht="26.25" customHeight="1">
      <c r="A1" s="422" t="s">
        <v>544</v>
      </c>
      <c r="B1" s="422"/>
      <c r="C1" s="422"/>
      <c r="D1" s="422"/>
      <c r="E1" s="422"/>
      <c r="F1" s="422"/>
      <c r="G1" s="422"/>
      <c r="H1" s="422"/>
    </row>
    <row r="2" spans="1:8" ht="22.5" customHeight="1">
      <c r="A2" s="423" t="str">
        <f>人员!A2</f>
        <v>填报单位：</v>
      </c>
      <c r="B2" s="423"/>
      <c r="C2" s="84" t="str">
        <f>封面!B5</f>
        <v>岷山乡政府</v>
      </c>
      <c r="D2" s="83"/>
      <c r="E2" s="83"/>
      <c r="F2" s="83"/>
      <c r="G2" s="83"/>
      <c r="H2" s="85" t="s">
        <v>491</v>
      </c>
    </row>
    <row r="3" spans="1:8" ht="22.5" customHeight="1">
      <c r="A3" s="86" t="s">
        <v>302</v>
      </c>
      <c r="B3" s="86" t="s">
        <v>303</v>
      </c>
      <c r="C3" s="87" t="s">
        <v>304</v>
      </c>
      <c r="D3" s="88" t="s">
        <v>545</v>
      </c>
      <c r="E3" s="88" t="s">
        <v>546</v>
      </c>
      <c r="F3" s="88" t="s">
        <v>547</v>
      </c>
      <c r="G3" s="88" t="s">
        <v>55</v>
      </c>
      <c r="H3" s="88" t="s">
        <v>548</v>
      </c>
    </row>
    <row r="4" spans="1:8" ht="22.5" customHeight="1">
      <c r="A4" s="424" t="s">
        <v>293</v>
      </c>
      <c r="B4" s="424"/>
      <c r="C4" s="89">
        <f>SUM(D4:H4)</f>
        <v>0</v>
      </c>
      <c r="D4" s="89">
        <f>SUM(D5:D5)</f>
        <v>0</v>
      </c>
      <c r="E4" s="89">
        <f>SUM(E5:E5)</f>
        <v>0</v>
      </c>
      <c r="F4" s="89">
        <f>SUM(F5:F5)</f>
        <v>0</v>
      </c>
      <c r="G4" s="89">
        <f>SUM(G5:G5)</f>
        <v>0</v>
      </c>
      <c r="H4" s="89">
        <f>SUM(H5:H5)</f>
        <v>0</v>
      </c>
    </row>
    <row r="5" spans="1:8" ht="22.5" customHeight="1">
      <c r="A5" s="90">
        <v>1</v>
      </c>
      <c r="B5" s="91"/>
      <c r="C5" s="92">
        <f>SUM(D5:H5)</f>
        <v>0</v>
      </c>
      <c r="D5" s="93"/>
      <c r="E5" s="94"/>
      <c r="F5" s="94"/>
      <c r="G5" s="94"/>
      <c r="H5" s="94"/>
    </row>
    <row r="6" spans="1:8" s="83" customFormat="1" ht="36" customHeight="1">
      <c r="A6" s="425" t="s">
        <v>715</v>
      </c>
      <c r="B6" s="426"/>
      <c r="C6" s="426"/>
      <c r="D6" s="426"/>
      <c r="E6" s="426"/>
      <c r="F6" s="426"/>
      <c r="G6" s="426"/>
      <c r="H6" s="427"/>
    </row>
    <row r="7" spans="1:8" s="83" customFormat="1" ht="22.5" customHeight="1">
      <c r="A7" s="86" t="s">
        <v>302</v>
      </c>
      <c r="B7" s="86" t="s">
        <v>303</v>
      </c>
      <c r="C7" s="87" t="s">
        <v>304</v>
      </c>
      <c r="D7" s="88" t="s">
        <v>545</v>
      </c>
      <c r="E7" s="88" t="s">
        <v>546</v>
      </c>
      <c r="F7" s="88" t="s">
        <v>570</v>
      </c>
      <c r="G7" s="88"/>
      <c r="H7" s="88"/>
    </row>
    <row r="8" spans="1:8" s="83" customFormat="1" ht="22.5" customHeight="1">
      <c r="A8" s="424" t="s">
        <v>293</v>
      </c>
      <c r="B8" s="424"/>
      <c r="C8" s="89">
        <f>SUM(D8:H8)</f>
        <v>94085.07</v>
      </c>
      <c r="D8" s="89">
        <f>SUM(D9:D29)</f>
        <v>89859.07</v>
      </c>
      <c r="E8" s="89">
        <f t="shared" ref="E8:F8" si="0">SUM(E9:E29)</f>
        <v>0</v>
      </c>
      <c r="F8" s="89">
        <f t="shared" si="0"/>
        <v>4226</v>
      </c>
      <c r="G8" s="89">
        <f>SUM(G9:G18)</f>
        <v>0</v>
      </c>
      <c r="H8" s="89">
        <f>SUM(H9:H18)</f>
        <v>0</v>
      </c>
    </row>
    <row r="9" spans="1:8" s="83" customFormat="1" ht="22.5" customHeight="1">
      <c r="A9" s="90">
        <v>1</v>
      </c>
      <c r="B9" s="91" t="s">
        <v>549</v>
      </c>
      <c r="C9" s="92">
        <f>SUM(D9:H9)</f>
        <v>4522.51</v>
      </c>
      <c r="D9" s="93">
        <v>4334.51</v>
      </c>
      <c r="E9" s="94"/>
      <c r="F9" s="94">
        <v>188</v>
      </c>
      <c r="G9" s="94"/>
      <c r="H9" s="94"/>
    </row>
    <row r="10" spans="1:8" s="83" customFormat="1" ht="22.5" customHeight="1">
      <c r="A10" s="90">
        <v>2</v>
      </c>
      <c r="B10" s="91" t="s">
        <v>550</v>
      </c>
      <c r="C10" s="92">
        <f t="shared" ref="C10:C18" si="1">SUM(D10:H10)</f>
        <v>4249.34</v>
      </c>
      <c r="D10" s="93">
        <v>4061.34</v>
      </c>
      <c r="E10" s="94"/>
      <c r="F10" s="94">
        <v>188</v>
      </c>
      <c r="G10" s="94"/>
      <c r="H10" s="94"/>
    </row>
    <row r="11" spans="1:8" s="83" customFormat="1" ht="22.5" customHeight="1">
      <c r="A11" s="90">
        <v>3</v>
      </c>
      <c r="B11" s="91" t="s">
        <v>551</v>
      </c>
      <c r="C11" s="92">
        <f t="shared" si="1"/>
        <v>4514.8500000000004</v>
      </c>
      <c r="D11" s="93">
        <v>4298.8500000000004</v>
      </c>
      <c r="E11" s="94"/>
      <c r="F11" s="94">
        <v>216</v>
      </c>
      <c r="G11" s="94"/>
      <c r="H11" s="94"/>
    </row>
    <row r="12" spans="1:8" s="83" customFormat="1" ht="22.5" customHeight="1">
      <c r="A12" s="90">
        <v>4</v>
      </c>
      <c r="B12" s="91" t="s">
        <v>552</v>
      </c>
      <c r="C12" s="92">
        <f t="shared" si="1"/>
        <v>5071.99</v>
      </c>
      <c r="D12" s="93">
        <v>4855.99</v>
      </c>
      <c r="E12" s="94"/>
      <c r="F12" s="94">
        <v>216</v>
      </c>
      <c r="G12" s="94"/>
      <c r="H12" s="94"/>
    </row>
    <row r="13" spans="1:8" s="83" customFormat="1" ht="22.5" customHeight="1">
      <c r="A13" s="90">
        <v>5</v>
      </c>
      <c r="B13" s="91" t="s">
        <v>553</v>
      </c>
      <c r="C13" s="92">
        <f t="shared" si="1"/>
        <v>4470.5200000000004</v>
      </c>
      <c r="D13" s="93">
        <v>4254.5200000000004</v>
      </c>
      <c r="E13" s="94"/>
      <c r="F13" s="94">
        <v>216</v>
      </c>
      <c r="G13" s="94"/>
      <c r="H13" s="94"/>
    </row>
    <row r="14" spans="1:8" s="83" customFormat="1" ht="22.5" customHeight="1">
      <c r="A14" s="90">
        <v>6</v>
      </c>
      <c r="B14" s="91" t="s">
        <v>554</v>
      </c>
      <c r="C14" s="92">
        <f t="shared" si="1"/>
        <v>4900.08</v>
      </c>
      <c r="D14" s="93">
        <v>4684.08</v>
      </c>
      <c r="E14" s="94"/>
      <c r="F14" s="94">
        <v>216</v>
      </c>
      <c r="G14" s="94"/>
      <c r="H14" s="94"/>
    </row>
    <row r="15" spans="1:8" ht="22.5" customHeight="1">
      <c r="A15" s="45">
        <v>7</v>
      </c>
      <c r="B15" s="91" t="s">
        <v>555</v>
      </c>
      <c r="C15" s="11">
        <f t="shared" si="1"/>
        <v>4621.37</v>
      </c>
      <c r="D15" s="95">
        <v>4405.37</v>
      </c>
      <c r="E15" s="12"/>
      <c r="F15" s="95">
        <v>216</v>
      </c>
      <c r="G15" s="12"/>
      <c r="H15" s="12"/>
    </row>
    <row r="16" spans="1:8" ht="22.5" customHeight="1">
      <c r="A16" s="45">
        <v>8</v>
      </c>
      <c r="B16" s="91" t="s">
        <v>556</v>
      </c>
      <c r="C16" s="11">
        <f t="shared" si="1"/>
        <v>4751.9399999999996</v>
      </c>
      <c r="D16" s="95">
        <v>4535.9399999999996</v>
      </c>
      <c r="E16" s="12"/>
      <c r="F16" s="95">
        <v>216</v>
      </c>
      <c r="G16" s="12"/>
      <c r="H16" s="12"/>
    </row>
    <row r="17" spans="1:8" ht="22.5" customHeight="1">
      <c r="A17" s="45">
        <v>9</v>
      </c>
      <c r="B17" s="91" t="s">
        <v>557</v>
      </c>
      <c r="C17" s="11">
        <f t="shared" si="1"/>
        <v>3684.65</v>
      </c>
      <c r="D17" s="95">
        <v>3526.65</v>
      </c>
      <c r="E17" s="12"/>
      <c r="F17" s="95">
        <v>158</v>
      </c>
      <c r="G17" s="12"/>
      <c r="H17" s="12"/>
    </row>
    <row r="18" spans="1:8" ht="22.5" customHeight="1">
      <c r="A18" s="45">
        <v>10</v>
      </c>
      <c r="B18" s="91" t="s">
        <v>558</v>
      </c>
      <c r="C18" s="11">
        <f t="shared" si="1"/>
        <v>5172.1400000000003</v>
      </c>
      <c r="D18" s="95">
        <v>4956.1400000000003</v>
      </c>
      <c r="E18" s="12"/>
      <c r="F18" s="95">
        <v>216</v>
      </c>
      <c r="G18" s="12"/>
      <c r="H18" s="12"/>
    </row>
    <row r="19" spans="1:8">
      <c r="A19" s="45">
        <v>11</v>
      </c>
      <c r="B19" s="91" t="s">
        <v>559</v>
      </c>
      <c r="C19" s="11">
        <f t="shared" ref="C19:C29" si="2">SUM(D19:H19)</f>
        <v>4324.53</v>
      </c>
      <c r="D19" s="95">
        <v>4136.53</v>
      </c>
      <c r="E19" s="12"/>
      <c r="F19" s="95">
        <v>188</v>
      </c>
      <c r="G19" s="12"/>
      <c r="H19" s="12"/>
    </row>
    <row r="20" spans="1:8">
      <c r="A20" s="45">
        <v>12</v>
      </c>
      <c r="B20" s="91" t="s">
        <v>560</v>
      </c>
      <c r="C20" s="11">
        <f t="shared" si="2"/>
        <v>4317.1400000000003</v>
      </c>
      <c r="D20" s="95">
        <v>4101.1400000000003</v>
      </c>
      <c r="E20" s="12"/>
      <c r="F20" s="95">
        <v>216</v>
      </c>
      <c r="G20" s="12"/>
      <c r="H20" s="12"/>
    </row>
    <row r="21" spans="1:8">
      <c r="A21" s="45">
        <v>13</v>
      </c>
      <c r="B21" s="91" t="s">
        <v>561</v>
      </c>
      <c r="C21" s="11">
        <f t="shared" si="2"/>
        <v>4023.33</v>
      </c>
      <c r="D21" s="95">
        <v>3835.33</v>
      </c>
      <c r="E21" s="12"/>
      <c r="F21" s="95">
        <v>188</v>
      </c>
      <c r="G21" s="12"/>
      <c r="H21" s="12"/>
    </row>
    <row r="22" spans="1:8">
      <c r="A22" s="45">
        <v>14</v>
      </c>
      <c r="B22" s="91" t="s">
        <v>562</v>
      </c>
      <c r="C22" s="11">
        <f t="shared" si="2"/>
        <v>4874.41</v>
      </c>
      <c r="D22" s="95">
        <v>4658.41</v>
      </c>
      <c r="E22" s="12"/>
      <c r="F22" s="95">
        <v>216</v>
      </c>
      <c r="G22" s="12"/>
      <c r="H22" s="12"/>
    </row>
    <row r="23" spans="1:8">
      <c r="A23" s="45">
        <v>15</v>
      </c>
      <c r="B23" s="91" t="s">
        <v>563</v>
      </c>
      <c r="C23" s="11">
        <f t="shared" si="2"/>
        <v>4178.08</v>
      </c>
      <c r="D23" s="95">
        <v>3990.08</v>
      </c>
      <c r="E23" s="12"/>
      <c r="F23" s="95">
        <v>188</v>
      </c>
      <c r="G23" s="12"/>
      <c r="H23" s="12"/>
    </row>
    <row r="24" spans="1:8">
      <c r="A24" s="45">
        <v>16</v>
      </c>
      <c r="B24" s="91" t="s">
        <v>564</v>
      </c>
      <c r="C24" s="11">
        <f t="shared" si="2"/>
        <v>4672.03</v>
      </c>
      <c r="D24" s="95">
        <v>4456.03</v>
      </c>
      <c r="E24" s="12"/>
      <c r="F24" s="95">
        <v>216</v>
      </c>
      <c r="G24" s="12"/>
      <c r="H24" s="12"/>
    </row>
    <row r="25" spans="1:8">
      <c r="A25" s="45">
        <v>17</v>
      </c>
      <c r="B25" s="91" t="s">
        <v>565</v>
      </c>
      <c r="C25" s="11">
        <f t="shared" si="2"/>
        <v>4801.3999999999996</v>
      </c>
      <c r="D25" s="95">
        <v>4585.3999999999996</v>
      </c>
      <c r="E25" s="12"/>
      <c r="F25" s="95">
        <v>216</v>
      </c>
      <c r="G25" s="12"/>
      <c r="H25" s="12"/>
    </row>
    <row r="26" spans="1:8">
      <c r="A26" s="45">
        <v>18</v>
      </c>
      <c r="B26" s="33" t="s">
        <v>566</v>
      </c>
      <c r="C26" s="11">
        <f t="shared" si="2"/>
        <v>4147.3899999999994</v>
      </c>
      <c r="D26" s="93">
        <v>3959.39</v>
      </c>
      <c r="E26" s="12"/>
      <c r="F26" s="95">
        <v>188</v>
      </c>
      <c r="G26" s="12"/>
      <c r="H26" s="12"/>
    </row>
    <row r="27" spans="1:8">
      <c r="A27" s="45">
        <v>19</v>
      </c>
      <c r="B27" s="33" t="s">
        <v>567</v>
      </c>
      <c r="C27" s="11">
        <f t="shared" si="2"/>
        <v>4011.27</v>
      </c>
      <c r="D27" s="93">
        <v>3823.27</v>
      </c>
      <c r="E27" s="12"/>
      <c r="F27" s="95">
        <v>188</v>
      </c>
      <c r="G27" s="12"/>
      <c r="H27" s="12"/>
    </row>
    <row r="28" spans="1:8">
      <c r="A28" s="45">
        <v>20</v>
      </c>
      <c r="B28" s="33" t="s">
        <v>568</v>
      </c>
      <c r="C28" s="11">
        <f t="shared" si="2"/>
        <v>3924.42</v>
      </c>
      <c r="D28" s="93">
        <v>3736.42</v>
      </c>
      <c r="E28" s="12"/>
      <c r="F28" s="95">
        <v>188</v>
      </c>
      <c r="G28" s="12"/>
      <c r="H28" s="12"/>
    </row>
    <row r="29" spans="1:8">
      <c r="A29" s="45">
        <v>21</v>
      </c>
      <c r="B29" s="94" t="s">
        <v>569</v>
      </c>
      <c r="C29" s="11">
        <f t="shared" si="2"/>
        <v>4851.68</v>
      </c>
      <c r="D29" s="95">
        <v>4663.68</v>
      </c>
      <c r="E29" s="12"/>
      <c r="F29" s="95">
        <v>188</v>
      </c>
      <c r="G29" s="12"/>
      <c r="H29" s="12"/>
    </row>
  </sheetData>
  <mergeCells count="5">
    <mergeCell ref="A1:H1"/>
    <mergeCell ref="A2:B2"/>
    <mergeCell ref="A4:B4"/>
    <mergeCell ref="A6:H6"/>
    <mergeCell ref="A8:B8"/>
  </mergeCells>
  <phoneticPr fontId="11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 r:id="rId1"/>
  <ignoredErrors>
    <ignoredError sqref="G4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>
  <dimension ref="A1:W35"/>
  <sheetViews>
    <sheetView workbookViewId="0">
      <pane xSplit="15" ySplit="5" topLeftCell="P6" activePane="bottomRight" state="frozen"/>
      <selection pane="topRight"/>
      <selection pane="bottomLeft"/>
      <selection pane="bottomRight" activeCell="G21" sqref="G21"/>
    </sheetView>
  </sheetViews>
  <sheetFormatPr defaultColWidth="8" defaultRowHeight="15.6"/>
  <cols>
    <col min="1" max="1" width="4.19921875" style="48" customWidth="1"/>
    <col min="2" max="2" width="8.8984375" style="49" customWidth="1"/>
    <col min="3" max="3" width="9.19921875" style="49" customWidth="1"/>
    <col min="4" max="4" width="9.8984375" style="49" customWidth="1"/>
    <col min="5" max="5" width="10.59765625" style="49" customWidth="1"/>
    <col min="6" max="16" width="7.09765625" style="49" customWidth="1"/>
    <col min="17" max="20" width="8.8984375" style="49" customWidth="1"/>
    <col min="21" max="22" width="8" style="49" customWidth="1"/>
    <col min="23" max="23" width="10.19921875" style="49" customWidth="1"/>
    <col min="24" max="16384" width="8" style="49"/>
  </cols>
  <sheetData>
    <row r="1" spans="1:23" ht="23.25" customHeight="1">
      <c r="A1" s="415" t="s">
        <v>571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</row>
    <row r="2" spans="1:23" ht="19.5" customHeight="1">
      <c r="A2" s="416" t="s">
        <v>73</v>
      </c>
      <c r="B2" s="416"/>
      <c r="C2" s="51" t="str">
        <f>封面!B5</f>
        <v>岷山乡政府</v>
      </c>
      <c r="D2" s="52"/>
      <c r="L2" s="72"/>
      <c r="M2" s="73" t="s">
        <v>491</v>
      </c>
      <c r="N2" s="74"/>
    </row>
    <row r="3" spans="1:23" ht="18" customHeight="1">
      <c r="A3" s="419" t="s">
        <v>302</v>
      </c>
      <c r="B3" s="410" t="s">
        <v>303</v>
      </c>
      <c r="C3" s="412" t="s">
        <v>304</v>
      </c>
      <c r="D3" s="414" t="s">
        <v>305</v>
      </c>
      <c r="E3" s="414"/>
      <c r="F3" s="414"/>
      <c r="G3" s="414"/>
      <c r="H3" s="414"/>
      <c r="I3" s="414"/>
      <c r="J3" s="414"/>
      <c r="K3" s="414"/>
      <c r="L3" s="414" t="s">
        <v>306</v>
      </c>
      <c r="M3" s="414"/>
      <c r="N3" s="414"/>
      <c r="O3" s="414"/>
      <c r="P3" s="414" t="s">
        <v>492</v>
      </c>
      <c r="Q3" s="430" t="s">
        <v>572</v>
      </c>
      <c r="R3" s="431"/>
      <c r="S3" s="431"/>
      <c r="T3" s="431"/>
      <c r="U3" s="432"/>
      <c r="V3" s="428" t="s">
        <v>573</v>
      </c>
      <c r="W3" s="428" t="s">
        <v>574</v>
      </c>
    </row>
    <row r="4" spans="1:23" s="47" customFormat="1" ht="30" customHeight="1">
      <c r="A4" s="420"/>
      <c r="B4" s="411"/>
      <c r="C4" s="413"/>
      <c r="D4" s="53" t="s">
        <v>25</v>
      </c>
      <c r="E4" s="54" t="s">
        <v>308</v>
      </c>
      <c r="F4" s="54" t="s">
        <v>309</v>
      </c>
      <c r="G4" s="54" t="s">
        <v>310</v>
      </c>
      <c r="H4" s="54" t="s">
        <v>495</v>
      </c>
      <c r="I4" s="54" t="s">
        <v>311</v>
      </c>
      <c r="J4" s="54" t="s">
        <v>496</v>
      </c>
      <c r="K4" s="54" t="s">
        <v>497</v>
      </c>
      <c r="L4" s="53" t="s">
        <v>25</v>
      </c>
      <c r="M4" s="54" t="s">
        <v>498</v>
      </c>
      <c r="N4" s="54" t="s">
        <v>313</v>
      </c>
      <c r="O4" s="54" t="s">
        <v>499</v>
      </c>
      <c r="P4" s="414"/>
      <c r="Q4" s="53" t="s">
        <v>501</v>
      </c>
      <c r="R4" s="53" t="s">
        <v>502</v>
      </c>
      <c r="S4" s="53" t="s">
        <v>503</v>
      </c>
      <c r="T4" s="53" t="s">
        <v>504</v>
      </c>
      <c r="U4" s="53" t="s">
        <v>543</v>
      </c>
      <c r="V4" s="429"/>
      <c r="W4" s="429"/>
    </row>
    <row r="5" spans="1:23" s="47" customFormat="1" ht="25.5" customHeight="1">
      <c r="A5" s="409" t="s">
        <v>293</v>
      </c>
      <c r="B5" s="409"/>
      <c r="C5" s="55">
        <f t="shared" ref="C5:W5" si="0">SUM(C6:C35)</f>
        <v>0</v>
      </c>
      <c r="D5" s="55">
        <f t="shared" si="0"/>
        <v>0</v>
      </c>
      <c r="E5" s="55">
        <f t="shared" si="0"/>
        <v>0</v>
      </c>
      <c r="F5" s="55">
        <f t="shared" si="0"/>
        <v>0</v>
      </c>
      <c r="G5" s="55">
        <f t="shared" si="0"/>
        <v>0</v>
      </c>
      <c r="H5" s="55">
        <f t="shared" si="0"/>
        <v>0</v>
      </c>
      <c r="I5" s="55">
        <f t="shared" si="0"/>
        <v>0</v>
      </c>
      <c r="J5" s="55">
        <f t="shared" si="0"/>
        <v>0</v>
      </c>
      <c r="K5" s="55">
        <f t="shared" si="0"/>
        <v>0</v>
      </c>
      <c r="L5" s="55">
        <f t="shared" si="0"/>
        <v>0</v>
      </c>
      <c r="M5" s="55">
        <f t="shared" si="0"/>
        <v>0</v>
      </c>
      <c r="N5" s="55">
        <f t="shared" si="0"/>
        <v>0</v>
      </c>
      <c r="O5" s="55">
        <f t="shared" si="0"/>
        <v>0</v>
      </c>
      <c r="P5" s="55">
        <f t="shared" si="0"/>
        <v>0</v>
      </c>
      <c r="Q5" s="55">
        <f t="shared" si="0"/>
        <v>0</v>
      </c>
      <c r="R5" s="55">
        <f t="shared" si="0"/>
        <v>0</v>
      </c>
      <c r="S5" s="55">
        <f t="shared" si="0"/>
        <v>0</v>
      </c>
      <c r="T5" s="55">
        <f t="shared" si="0"/>
        <v>0</v>
      </c>
      <c r="U5" s="55">
        <f t="shared" si="0"/>
        <v>0</v>
      </c>
      <c r="V5" s="55">
        <f t="shared" si="0"/>
        <v>0</v>
      </c>
      <c r="W5" s="55">
        <f t="shared" si="0"/>
        <v>0</v>
      </c>
    </row>
    <row r="6" spans="1:23" ht="21.75" customHeight="1">
      <c r="A6" s="56">
        <v>1</v>
      </c>
      <c r="B6" s="57"/>
      <c r="C6" s="58">
        <f>SUM(D6,L6,P6)</f>
        <v>0</v>
      </c>
      <c r="D6" s="58">
        <f>SUM(E6:K6)</f>
        <v>0</v>
      </c>
      <c r="E6" s="59"/>
      <c r="F6" s="60"/>
      <c r="G6" s="61"/>
      <c r="H6" s="61"/>
      <c r="I6" s="61"/>
      <c r="J6" s="75"/>
      <c r="K6" s="56"/>
      <c r="L6" s="58">
        <f>SUM(M6:O6)</f>
        <v>0</v>
      </c>
      <c r="M6" s="76"/>
      <c r="N6" s="76"/>
      <c r="O6" s="77"/>
      <c r="P6" s="78"/>
      <c r="Q6" s="81">
        <f>(D6+M6)*8%+D6/12*8%</f>
        <v>0</v>
      </c>
      <c r="R6" s="81">
        <f>(D6+M6)*0.5%+D6/12*0.5%</f>
        <v>0</v>
      </c>
      <c r="S6" s="81">
        <f>(D6+M6)*0.1%+D6/12*0.1%</f>
        <v>0</v>
      </c>
      <c r="T6" s="81">
        <f>(D6+M6)*1%+D6/12*1%</f>
        <v>0</v>
      </c>
      <c r="U6" s="81">
        <f>(D6+M6)*16%+D6/12*16%</f>
        <v>0</v>
      </c>
      <c r="V6" s="81">
        <f>(D6+M6)*12%</f>
        <v>0</v>
      </c>
      <c r="W6" s="82">
        <f>Q6+R6+S6+T6+U6</f>
        <v>0</v>
      </c>
    </row>
    <row r="7" spans="1:23" ht="21.75" customHeight="1">
      <c r="A7" s="56">
        <v>2</v>
      </c>
      <c r="B7" s="57"/>
      <c r="C7" s="58">
        <f t="shared" ref="C7:C35" si="1">SUM(D7,L7,P7)</f>
        <v>0</v>
      </c>
      <c r="D7" s="58">
        <f t="shared" ref="D7:D35" si="2">SUM(E7:K7)</f>
        <v>0</v>
      </c>
      <c r="E7" s="59"/>
      <c r="F7" s="60"/>
      <c r="G7" s="61"/>
      <c r="H7" s="61"/>
      <c r="I7" s="61"/>
      <c r="J7" s="75"/>
      <c r="K7" s="56"/>
      <c r="L7" s="58">
        <f t="shared" ref="L7:L35" si="3">SUM(M7:O7)</f>
        <v>0</v>
      </c>
      <c r="M7" s="76"/>
      <c r="N7" s="76"/>
      <c r="O7" s="77"/>
      <c r="P7" s="78"/>
      <c r="Q7" s="81">
        <f t="shared" ref="Q7:Q35" si="4">(D7+M7)*8%+D7/12*8%</f>
        <v>0</v>
      </c>
      <c r="R7" s="81">
        <f t="shared" ref="R7:R35" si="5">(D7+M7)*0.5%+D7/12*0.5%</f>
        <v>0</v>
      </c>
      <c r="S7" s="81">
        <f t="shared" ref="S7:S35" si="6">(D7+M7)*0.1%+D7/12*0.1%</f>
        <v>0</v>
      </c>
      <c r="T7" s="81">
        <f t="shared" ref="T7:T35" si="7">(D7+M7)*1%+D7/12*1%</f>
        <v>0</v>
      </c>
      <c r="U7" s="81">
        <f t="shared" ref="U7:U35" si="8">(D7+M7)*16%+D7/12*16%</f>
        <v>0</v>
      </c>
      <c r="V7" s="81">
        <f t="shared" ref="V7:V35" si="9">(D7+M7)*12%</f>
        <v>0</v>
      </c>
      <c r="W7" s="82">
        <f t="shared" ref="W7:W35" si="10">Q7+R7+S7+T7+U7</f>
        <v>0</v>
      </c>
    </row>
    <row r="8" spans="1:23" ht="21.75" customHeight="1">
      <c r="A8" s="56">
        <v>3</v>
      </c>
      <c r="B8" s="57"/>
      <c r="C8" s="58">
        <f t="shared" si="1"/>
        <v>0</v>
      </c>
      <c r="D8" s="58">
        <f t="shared" si="2"/>
        <v>0</v>
      </c>
      <c r="E8" s="59"/>
      <c r="F8" s="60"/>
      <c r="G8" s="61"/>
      <c r="H8" s="61"/>
      <c r="I8" s="61"/>
      <c r="J8" s="75"/>
      <c r="K8" s="56"/>
      <c r="L8" s="58">
        <f t="shared" si="3"/>
        <v>0</v>
      </c>
      <c r="M8" s="76"/>
      <c r="N8" s="76"/>
      <c r="O8" s="77"/>
      <c r="P8" s="78"/>
      <c r="Q8" s="81">
        <f t="shared" si="4"/>
        <v>0</v>
      </c>
      <c r="R8" s="81">
        <f t="shared" si="5"/>
        <v>0</v>
      </c>
      <c r="S8" s="81">
        <f t="shared" si="6"/>
        <v>0</v>
      </c>
      <c r="T8" s="81">
        <f t="shared" si="7"/>
        <v>0</v>
      </c>
      <c r="U8" s="81">
        <f t="shared" si="8"/>
        <v>0</v>
      </c>
      <c r="V8" s="81">
        <f t="shared" si="9"/>
        <v>0</v>
      </c>
      <c r="W8" s="82">
        <f t="shared" si="10"/>
        <v>0</v>
      </c>
    </row>
    <row r="9" spans="1:23" ht="21.75" customHeight="1">
      <c r="A9" s="56">
        <v>4</v>
      </c>
      <c r="B9" s="57"/>
      <c r="C9" s="58">
        <f t="shared" si="1"/>
        <v>0</v>
      </c>
      <c r="D9" s="58">
        <f t="shared" si="2"/>
        <v>0</v>
      </c>
      <c r="E9" s="59"/>
      <c r="F9" s="60"/>
      <c r="G9" s="61"/>
      <c r="H9" s="61"/>
      <c r="I9" s="61"/>
      <c r="J9" s="75"/>
      <c r="K9" s="56"/>
      <c r="L9" s="58">
        <f t="shared" si="3"/>
        <v>0</v>
      </c>
      <c r="M9" s="76"/>
      <c r="N9" s="76"/>
      <c r="O9" s="77"/>
      <c r="P9" s="78"/>
      <c r="Q9" s="81">
        <f t="shared" si="4"/>
        <v>0</v>
      </c>
      <c r="R9" s="81">
        <f t="shared" si="5"/>
        <v>0</v>
      </c>
      <c r="S9" s="81">
        <f t="shared" si="6"/>
        <v>0</v>
      </c>
      <c r="T9" s="81">
        <f t="shared" si="7"/>
        <v>0</v>
      </c>
      <c r="U9" s="81">
        <f t="shared" si="8"/>
        <v>0</v>
      </c>
      <c r="V9" s="81">
        <f t="shared" si="9"/>
        <v>0</v>
      </c>
      <c r="W9" s="82">
        <f t="shared" si="10"/>
        <v>0</v>
      </c>
    </row>
    <row r="10" spans="1:23" ht="21.75" customHeight="1">
      <c r="A10" s="56">
        <v>5</v>
      </c>
      <c r="B10" s="57"/>
      <c r="C10" s="58">
        <f t="shared" si="1"/>
        <v>0</v>
      </c>
      <c r="D10" s="58">
        <f t="shared" si="2"/>
        <v>0</v>
      </c>
      <c r="E10" s="59"/>
      <c r="F10" s="60"/>
      <c r="G10" s="61"/>
      <c r="H10" s="61"/>
      <c r="I10" s="61"/>
      <c r="J10" s="75"/>
      <c r="K10" s="56"/>
      <c r="L10" s="58">
        <f t="shared" si="3"/>
        <v>0</v>
      </c>
      <c r="M10" s="76"/>
      <c r="N10" s="76"/>
      <c r="O10" s="77"/>
      <c r="P10" s="78"/>
      <c r="Q10" s="81">
        <f t="shared" si="4"/>
        <v>0</v>
      </c>
      <c r="R10" s="81">
        <f t="shared" si="5"/>
        <v>0</v>
      </c>
      <c r="S10" s="81">
        <f t="shared" si="6"/>
        <v>0</v>
      </c>
      <c r="T10" s="81">
        <f t="shared" si="7"/>
        <v>0</v>
      </c>
      <c r="U10" s="81">
        <f t="shared" si="8"/>
        <v>0</v>
      </c>
      <c r="V10" s="81">
        <f t="shared" si="9"/>
        <v>0</v>
      </c>
      <c r="W10" s="82">
        <f t="shared" si="10"/>
        <v>0</v>
      </c>
    </row>
    <row r="11" spans="1:23" ht="21.75" customHeight="1">
      <c r="A11" s="56">
        <v>6</v>
      </c>
      <c r="B11" s="57"/>
      <c r="C11" s="58">
        <f t="shared" si="1"/>
        <v>0</v>
      </c>
      <c r="D11" s="58">
        <f t="shared" si="2"/>
        <v>0</v>
      </c>
      <c r="E11" s="59"/>
      <c r="F11" s="60"/>
      <c r="G11" s="61"/>
      <c r="H11" s="61"/>
      <c r="I11" s="61"/>
      <c r="J11" s="75"/>
      <c r="K11" s="56"/>
      <c r="L11" s="58">
        <f t="shared" si="3"/>
        <v>0</v>
      </c>
      <c r="M11" s="76"/>
      <c r="N11" s="76"/>
      <c r="O11" s="77"/>
      <c r="P11" s="78"/>
      <c r="Q11" s="81">
        <f t="shared" si="4"/>
        <v>0</v>
      </c>
      <c r="R11" s="81">
        <f t="shared" si="5"/>
        <v>0</v>
      </c>
      <c r="S11" s="81">
        <f t="shared" si="6"/>
        <v>0</v>
      </c>
      <c r="T11" s="81">
        <f t="shared" si="7"/>
        <v>0</v>
      </c>
      <c r="U11" s="81">
        <f t="shared" si="8"/>
        <v>0</v>
      </c>
      <c r="V11" s="81">
        <f t="shared" si="9"/>
        <v>0</v>
      </c>
      <c r="W11" s="82">
        <f t="shared" si="10"/>
        <v>0</v>
      </c>
    </row>
    <row r="12" spans="1:23" ht="21.75" customHeight="1">
      <c r="A12" s="56">
        <v>7</v>
      </c>
      <c r="B12" s="57"/>
      <c r="C12" s="58">
        <f t="shared" si="1"/>
        <v>0</v>
      </c>
      <c r="D12" s="58">
        <f t="shared" si="2"/>
        <v>0</v>
      </c>
      <c r="E12" s="59"/>
      <c r="F12" s="60"/>
      <c r="G12" s="61"/>
      <c r="H12" s="61"/>
      <c r="I12" s="61"/>
      <c r="J12" s="75"/>
      <c r="K12" s="56"/>
      <c r="L12" s="58">
        <f t="shared" si="3"/>
        <v>0</v>
      </c>
      <c r="M12" s="76"/>
      <c r="N12" s="76"/>
      <c r="O12" s="77"/>
      <c r="P12" s="78"/>
      <c r="Q12" s="81">
        <f t="shared" si="4"/>
        <v>0</v>
      </c>
      <c r="R12" s="81">
        <f t="shared" si="5"/>
        <v>0</v>
      </c>
      <c r="S12" s="81">
        <f t="shared" si="6"/>
        <v>0</v>
      </c>
      <c r="T12" s="81">
        <f t="shared" si="7"/>
        <v>0</v>
      </c>
      <c r="U12" s="81">
        <f t="shared" si="8"/>
        <v>0</v>
      </c>
      <c r="V12" s="81">
        <f t="shared" si="9"/>
        <v>0</v>
      </c>
      <c r="W12" s="82">
        <f t="shared" si="10"/>
        <v>0</v>
      </c>
    </row>
    <row r="13" spans="1:23" ht="21.75" customHeight="1">
      <c r="A13" s="56">
        <v>8</v>
      </c>
      <c r="B13" s="62"/>
      <c r="C13" s="58">
        <f t="shared" si="1"/>
        <v>0</v>
      </c>
      <c r="D13" s="58">
        <f t="shared" si="2"/>
        <v>0</v>
      </c>
      <c r="E13" s="59"/>
      <c r="F13" s="60"/>
      <c r="G13" s="61"/>
      <c r="H13" s="61"/>
      <c r="I13" s="61"/>
      <c r="J13" s="75"/>
      <c r="K13" s="56"/>
      <c r="L13" s="58">
        <f t="shared" si="3"/>
        <v>0</v>
      </c>
      <c r="M13" s="76"/>
      <c r="N13" s="76"/>
      <c r="O13" s="77"/>
      <c r="P13" s="78"/>
      <c r="Q13" s="81">
        <f t="shared" si="4"/>
        <v>0</v>
      </c>
      <c r="R13" s="81">
        <f t="shared" si="5"/>
        <v>0</v>
      </c>
      <c r="S13" s="81">
        <f t="shared" si="6"/>
        <v>0</v>
      </c>
      <c r="T13" s="81">
        <f t="shared" si="7"/>
        <v>0</v>
      </c>
      <c r="U13" s="81">
        <f t="shared" si="8"/>
        <v>0</v>
      </c>
      <c r="V13" s="81">
        <f t="shared" si="9"/>
        <v>0</v>
      </c>
      <c r="W13" s="82">
        <f t="shared" si="10"/>
        <v>0</v>
      </c>
    </row>
    <row r="14" spans="1:23" ht="21.75" customHeight="1">
      <c r="A14" s="56">
        <v>9</v>
      </c>
      <c r="B14" s="62"/>
      <c r="C14" s="58">
        <f t="shared" si="1"/>
        <v>0</v>
      </c>
      <c r="D14" s="58">
        <f t="shared" si="2"/>
        <v>0</v>
      </c>
      <c r="E14" s="59"/>
      <c r="F14" s="60"/>
      <c r="G14" s="61"/>
      <c r="H14" s="61"/>
      <c r="I14" s="61"/>
      <c r="J14" s="75"/>
      <c r="K14" s="56"/>
      <c r="L14" s="58">
        <f t="shared" si="3"/>
        <v>0</v>
      </c>
      <c r="M14" s="76"/>
      <c r="N14" s="76"/>
      <c r="O14" s="77"/>
      <c r="P14" s="78"/>
      <c r="Q14" s="81">
        <f t="shared" si="4"/>
        <v>0</v>
      </c>
      <c r="R14" s="81">
        <f t="shared" si="5"/>
        <v>0</v>
      </c>
      <c r="S14" s="81">
        <f t="shared" si="6"/>
        <v>0</v>
      </c>
      <c r="T14" s="81">
        <f t="shared" si="7"/>
        <v>0</v>
      </c>
      <c r="U14" s="81">
        <f t="shared" si="8"/>
        <v>0</v>
      </c>
      <c r="V14" s="81">
        <f t="shared" si="9"/>
        <v>0</v>
      </c>
      <c r="W14" s="82">
        <f t="shared" si="10"/>
        <v>0</v>
      </c>
    </row>
    <row r="15" spans="1:23" ht="21.75" customHeight="1">
      <c r="A15" s="56">
        <v>10</v>
      </c>
      <c r="B15" s="62"/>
      <c r="C15" s="58">
        <f t="shared" si="1"/>
        <v>0</v>
      </c>
      <c r="D15" s="58">
        <f t="shared" si="2"/>
        <v>0</v>
      </c>
      <c r="E15" s="59"/>
      <c r="F15" s="60"/>
      <c r="G15" s="61"/>
      <c r="H15" s="61"/>
      <c r="I15" s="61"/>
      <c r="J15" s="75"/>
      <c r="K15" s="56"/>
      <c r="L15" s="58">
        <f t="shared" si="3"/>
        <v>0</v>
      </c>
      <c r="M15" s="76"/>
      <c r="N15" s="76"/>
      <c r="O15" s="77"/>
      <c r="P15" s="78"/>
      <c r="Q15" s="81">
        <f t="shared" si="4"/>
        <v>0</v>
      </c>
      <c r="R15" s="81">
        <f t="shared" si="5"/>
        <v>0</v>
      </c>
      <c r="S15" s="81">
        <f t="shared" si="6"/>
        <v>0</v>
      </c>
      <c r="T15" s="81">
        <f t="shared" si="7"/>
        <v>0</v>
      </c>
      <c r="U15" s="81">
        <f t="shared" si="8"/>
        <v>0</v>
      </c>
      <c r="V15" s="81">
        <f t="shared" si="9"/>
        <v>0</v>
      </c>
      <c r="W15" s="82">
        <f t="shared" si="10"/>
        <v>0</v>
      </c>
    </row>
    <row r="16" spans="1:23" ht="21.75" customHeight="1">
      <c r="A16" s="56">
        <v>11</v>
      </c>
      <c r="B16" s="62"/>
      <c r="C16" s="58">
        <f t="shared" si="1"/>
        <v>0</v>
      </c>
      <c r="D16" s="58">
        <f t="shared" si="2"/>
        <v>0</v>
      </c>
      <c r="E16" s="59"/>
      <c r="F16" s="60"/>
      <c r="G16" s="61"/>
      <c r="H16" s="61"/>
      <c r="I16" s="61"/>
      <c r="J16" s="75"/>
      <c r="K16" s="56"/>
      <c r="L16" s="58">
        <f t="shared" si="3"/>
        <v>0</v>
      </c>
      <c r="M16" s="76"/>
      <c r="N16" s="76"/>
      <c r="O16" s="77"/>
      <c r="P16" s="78"/>
      <c r="Q16" s="81">
        <f t="shared" si="4"/>
        <v>0</v>
      </c>
      <c r="R16" s="81">
        <f t="shared" si="5"/>
        <v>0</v>
      </c>
      <c r="S16" s="81">
        <f t="shared" si="6"/>
        <v>0</v>
      </c>
      <c r="T16" s="81">
        <f t="shared" si="7"/>
        <v>0</v>
      </c>
      <c r="U16" s="81">
        <f t="shared" si="8"/>
        <v>0</v>
      </c>
      <c r="V16" s="81">
        <f t="shared" si="9"/>
        <v>0</v>
      </c>
      <c r="W16" s="82">
        <f t="shared" si="10"/>
        <v>0</v>
      </c>
    </row>
    <row r="17" spans="1:23" ht="21.75" customHeight="1">
      <c r="A17" s="56">
        <v>12</v>
      </c>
      <c r="B17" s="62"/>
      <c r="C17" s="58">
        <f t="shared" si="1"/>
        <v>0</v>
      </c>
      <c r="D17" s="58">
        <f t="shared" si="2"/>
        <v>0</v>
      </c>
      <c r="E17" s="59"/>
      <c r="F17" s="60"/>
      <c r="G17" s="61"/>
      <c r="H17" s="61"/>
      <c r="I17" s="61"/>
      <c r="J17" s="75"/>
      <c r="K17" s="56"/>
      <c r="L17" s="58">
        <f t="shared" si="3"/>
        <v>0</v>
      </c>
      <c r="M17" s="76"/>
      <c r="N17" s="76"/>
      <c r="O17" s="77"/>
      <c r="P17" s="78"/>
      <c r="Q17" s="81">
        <f t="shared" si="4"/>
        <v>0</v>
      </c>
      <c r="R17" s="81">
        <f t="shared" si="5"/>
        <v>0</v>
      </c>
      <c r="S17" s="81">
        <f t="shared" si="6"/>
        <v>0</v>
      </c>
      <c r="T17" s="81">
        <f t="shared" si="7"/>
        <v>0</v>
      </c>
      <c r="U17" s="81">
        <f t="shared" si="8"/>
        <v>0</v>
      </c>
      <c r="V17" s="81">
        <f t="shared" si="9"/>
        <v>0</v>
      </c>
      <c r="W17" s="82">
        <f t="shared" si="10"/>
        <v>0</v>
      </c>
    </row>
    <row r="18" spans="1:23" ht="21.75" customHeight="1">
      <c r="A18" s="56">
        <v>13</v>
      </c>
      <c r="B18" s="62"/>
      <c r="C18" s="58">
        <f t="shared" si="1"/>
        <v>0</v>
      </c>
      <c r="D18" s="58">
        <f t="shared" si="2"/>
        <v>0</v>
      </c>
      <c r="E18" s="59"/>
      <c r="F18" s="60"/>
      <c r="G18" s="61"/>
      <c r="H18" s="61"/>
      <c r="I18" s="61"/>
      <c r="J18" s="75"/>
      <c r="K18" s="56"/>
      <c r="L18" s="58">
        <f t="shared" si="3"/>
        <v>0</v>
      </c>
      <c r="M18" s="76"/>
      <c r="N18" s="76"/>
      <c r="O18" s="77"/>
      <c r="P18" s="78"/>
      <c r="Q18" s="81">
        <f t="shared" si="4"/>
        <v>0</v>
      </c>
      <c r="R18" s="81">
        <f t="shared" si="5"/>
        <v>0</v>
      </c>
      <c r="S18" s="81">
        <f t="shared" si="6"/>
        <v>0</v>
      </c>
      <c r="T18" s="81">
        <f t="shared" si="7"/>
        <v>0</v>
      </c>
      <c r="U18" s="81">
        <f t="shared" si="8"/>
        <v>0</v>
      </c>
      <c r="V18" s="81">
        <f t="shared" si="9"/>
        <v>0</v>
      </c>
      <c r="W18" s="82">
        <f t="shared" si="10"/>
        <v>0</v>
      </c>
    </row>
    <row r="19" spans="1:23" ht="21.75" customHeight="1">
      <c r="A19" s="56">
        <v>14</v>
      </c>
      <c r="B19" s="62"/>
      <c r="C19" s="58">
        <f t="shared" si="1"/>
        <v>0</v>
      </c>
      <c r="D19" s="58">
        <f t="shared" si="2"/>
        <v>0</v>
      </c>
      <c r="E19" s="59"/>
      <c r="F19" s="60"/>
      <c r="G19" s="61"/>
      <c r="H19" s="61"/>
      <c r="I19" s="61"/>
      <c r="J19" s="75"/>
      <c r="K19" s="56"/>
      <c r="L19" s="58">
        <f t="shared" si="3"/>
        <v>0</v>
      </c>
      <c r="M19" s="76"/>
      <c r="N19" s="76"/>
      <c r="O19" s="77"/>
      <c r="P19" s="78"/>
      <c r="Q19" s="81">
        <f t="shared" si="4"/>
        <v>0</v>
      </c>
      <c r="R19" s="81">
        <f t="shared" si="5"/>
        <v>0</v>
      </c>
      <c r="S19" s="81">
        <f t="shared" si="6"/>
        <v>0</v>
      </c>
      <c r="T19" s="81">
        <f t="shared" si="7"/>
        <v>0</v>
      </c>
      <c r="U19" s="81">
        <f t="shared" si="8"/>
        <v>0</v>
      </c>
      <c r="V19" s="81">
        <f t="shared" si="9"/>
        <v>0</v>
      </c>
      <c r="W19" s="82">
        <f t="shared" si="10"/>
        <v>0</v>
      </c>
    </row>
    <row r="20" spans="1:23" ht="21.75" customHeight="1">
      <c r="A20" s="56">
        <v>15</v>
      </c>
      <c r="B20" s="62"/>
      <c r="C20" s="58">
        <f t="shared" si="1"/>
        <v>0</v>
      </c>
      <c r="D20" s="58">
        <f t="shared" si="2"/>
        <v>0</v>
      </c>
      <c r="E20" s="59"/>
      <c r="F20" s="60"/>
      <c r="G20" s="61"/>
      <c r="H20" s="61"/>
      <c r="I20" s="61"/>
      <c r="J20" s="75"/>
      <c r="K20" s="56"/>
      <c r="L20" s="58">
        <f t="shared" si="3"/>
        <v>0</v>
      </c>
      <c r="M20" s="76"/>
      <c r="N20" s="76"/>
      <c r="O20" s="77"/>
      <c r="P20" s="78"/>
      <c r="Q20" s="81">
        <f t="shared" si="4"/>
        <v>0</v>
      </c>
      <c r="R20" s="81">
        <f t="shared" si="5"/>
        <v>0</v>
      </c>
      <c r="S20" s="81">
        <f t="shared" si="6"/>
        <v>0</v>
      </c>
      <c r="T20" s="81">
        <f t="shared" si="7"/>
        <v>0</v>
      </c>
      <c r="U20" s="81">
        <f t="shared" si="8"/>
        <v>0</v>
      </c>
      <c r="V20" s="81">
        <f t="shared" si="9"/>
        <v>0</v>
      </c>
      <c r="W20" s="82">
        <f t="shared" si="10"/>
        <v>0</v>
      </c>
    </row>
    <row r="21" spans="1:23" ht="21.75" customHeight="1">
      <c r="A21" s="56">
        <v>16</v>
      </c>
      <c r="B21" s="63"/>
      <c r="C21" s="58">
        <f t="shared" si="1"/>
        <v>0</v>
      </c>
      <c r="D21" s="58">
        <f t="shared" si="2"/>
        <v>0</v>
      </c>
      <c r="E21" s="59"/>
      <c r="F21" s="60"/>
      <c r="G21" s="61"/>
      <c r="H21" s="61"/>
      <c r="I21" s="61"/>
      <c r="J21" s="75"/>
      <c r="K21" s="56"/>
      <c r="L21" s="58">
        <f t="shared" si="3"/>
        <v>0</v>
      </c>
      <c r="M21" s="76"/>
      <c r="N21" s="76"/>
      <c r="O21" s="77"/>
      <c r="P21" s="78"/>
      <c r="Q21" s="81">
        <f t="shared" si="4"/>
        <v>0</v>
      </c>
      <c r="R21" s="81">
        <f t="shared" si="5"/>
        <v>0</v>
      </c>
      <c r="S21" s="81">
        <f t="shared" si="6"/>
        <v>0</v>
      </c>
      <c r="T21" s="81">
        <f t="shared" si="7"/>
        <v>0</v>
      </c>
      <c r="U21" s="81">
        <f t="shared" si="8"/>
        <v>0</v>
      </c>
      <c r="V21" s="81">
        <f t="shared" si="9"/>
        <v>0</v>
      </c>
      <c r="W21" s="82">
        <f t="shared" si="10"/>
        <v>0</v>
      </c>
    </row>
    <row r="22" spans="1:23" ht="21.75" customHeight="1">
      <c r="A22" s="56">
        <v>17</v>
      </c>
      <c r="B22" s="63"/>
      <c r="C22" s="58">
        <f t="shared" si="1"/>
        <v>0</v>
      </c>
      <c r="D22" s="58">
        <f t="shared" si="2"/>
        <v>0</v>
      </c>
      <c r="E22" s="59"/>
      <c r="F22" s="60"/>
      <c r="G22" s="61"/>
      <c r="H22" s="61"/>
      <c r="I22" s="61"/>
      <c r="J22" s="75"/>
      <c r="K22" s="56"/>
      <c r="L22" s="58">
        <f t="shared" si="3"/>
        <v>0</v>
      </c>
      <c r="M22" s="76"/>
      <c r="N22" s="76"/>
      <c r="O22" s="77"/>
      <c r="P22" s="78"/>
      <c r="Q22" s="81">
        <f t="shared" si="4"/>
        <v>0</v>
      </c>
      <c r="R22" s="81">
        <f t="shared" si="5"/>
        <v>0</v>
      </c>
      <c r="S22" s="81">
        <f t="shared" si="6"/>
        <v>0</v>
      </c>
      <c r="T22" s="81">
        <f t="shared" si="7"/>
        <v>0</v>
      </c>
      <c r="U22" s="81">
        <f t="shared" si="8"/>
        <v>0</v>
      </c>
      <c r="V22" s="81">
        <f t="shared" si="9"/>
        <v>0</v>
      </c>
      <c r="W22" s="82">
        <f t="shared" si="10"/>
        <v>0</v>
      </c>
    </row>
    <row r="23" spans="1:23" ht="21.75" customHeight="1">
      <c r="A23" s="56">
        <v>18</v>
      </c>
      <c r="B23" s="63"/>
      <c r="C23" s="58">
        <f t="shared" si="1"/>
        <v>0</v>
      </c>
      <c r="D23" s="58">
        <f t="shared" si="2"/>
        <v>0</v>
      </c>
      <c r="E23" s="59"/>
      <c r="F23" s="60"/>
      <c r="G23" s="61"/>
      <c r="H23" s="61"/>
      <c r="I23" s="61"/>
      <c r="J23" s="75"/>
      <c r="K23" s="56"/>
      <c r="L23" s="58">
        <f t="shared" si="3"/>
        <v>0</v>
      </c>
      <c r="M23" s="76"/>
      <c r="N23" s="76"/>
      <c r="O23" s="77"/>
      <c r="P23" s="78"/>
      <c r="Q23" s="81">
        <f t="shared" si="4"/>
        <v>0</v>
      </c>
      <c r="R23" s="81">
        <f t="shared" si="5"/>
        <v>0</v>
      </c>
      <c r="S23" s="81">
        <f t="shared" si="6"/>
        <v>0</v>
      </c>
      <c r="T23" s="81">
        <f t="shared" si="7"/>
        <v>0</v>
      </c>
      <c r="U23" s="81">
        <f t="shared" si="8"/>
        <v>0</v>
      </c>
      <c r="V23" s="81">
        <f t="shared" si="9"/>
        <v>0</v>
      </c>
      <c r="W23" s="82">
        <f t="shared" si="10"/>
        <v>0</v>
      </c>
    </row>
    <row r="24" spans="1:23" ht="21.75" customHeight="1">
      <c r="A24" s="56"/>
      <c r="B24" s="64"/>
      <c r="C24" s="58">
        <f t="shared" si="1"/>
        <v>0</v>
      </c>
      <c r="D24" s="58">
        <f t="shared" si="2"/>
        <v>0</v>
      </c>
      <c r="E24" s="59"/>
      <c r="F24" s="60"/>
      <c r="G24" s="61"/>
      <c r="H24" s="61"/>
      <c r="I24" s="61"/>
      <c r="J24" s="75"/>
      <c r="K24" s="56"/>
      <c r="L24" s="58">
        <f t="shared" si="3"/>
        <v>0</v>
      </c>
      <c r="M24" s="76"/>
      <c r="N24" s="76"/>
      <c r="O24" s="77"/>
      <c r="P24" s="78"/>
      <c r="Q24" s="81">
        <f t="shared" si="4"/>
        <v>0</v>
      </c>
      <c r="R24" s="81">
        <f t="shared" si="5"/>
        <v>0</v>
      </c>
      <c r="S24" s="81">
        <f t="shared" si="6"/>
        <v>0</v>
      </c>
      <c r="T24" s="81">
        <f t="shared" si="7"/>
        <v>0</v>
      </c>
      <c r="U24" s="81">
        <f t="shared" si="8"/>
        <v>0</v>
      </c>
      <c r="V24" s="81">
        <f t="shared" si="9"/>
        <v>0</v>
      </c>
      <c r="W24" s="82">
        <f t="shared" si="10"/>
        <v>0</v>
      </c>
    </row>
    <row r="25" spans="1:23" ht="21.75" customHeight="1">
      <c r="A25" s="56"/>
      <c r="B25" s="65"/>
      <c r="C25" s="58">
        <f t="shared" si="1"/>
        <v>0</v>
      </c>
      <c r="D25" s="58">
        <f t="shared" si="2"/>
        <v>0</v>
      </c>
      <c r="E25" s="59"/>
      <c r="F25" s="60"/>
      <c r="G25" s="61"/>
      <c r="H25" s="61"/>
      <c r="I25" s="61"/>
      <c r="J25" s="75"/>
      <c r="K25" s="56"/>
      <c r="L25" s="58">
        <f t="shared" si="3"/>
        <v>0</v>
      </c>
      <c r="M25" s="76"/>
      <c r="N25" s="76"/>
      <c r="O25" s="77"/>
      <c r="P25" s="78"/>
      <c r="Q25" s="81">
        <f t="shared" si="4"/>
        <v>0</v>
      </c>
      <c r="R25" s="81">
        <f t="shared" si="5"/>
        <v>0</v>
      </c>
      <c r="S25" s="81">
        <f t="shared" si="6"/>
        <v>0</v>
      </c>
      <c r="T25" s="81">
        <f t="shared" si="7"/>
        <v>0</v>
      </c>
      <c r="U25" s="81">
        <f t="shared" si="8"/>
        <v>0</v>
      </c>
      <c r="V25" s="81">
        <f t="shared" si="9"/>
        <v>0</v>
      </c>
      <c r="W25" s="82">
        <f t="shared" si="10"/>
        <v>0</v>
      </c>
    </row>
    <row r="26" spans="1:23" ht="21.75" customHeight="1">
      <c r="A26" s="56"/>
      <c r="B26" s="66"/>
      <c r="C26" s="58">
        <f t="shared" si="1"/>
        <v>0</v>
      </c>
      <c r="D26" s="58">
        <f t="shared" si="2"/>
        <v>0</v>
      </c>
      <c r="E26" s="59"/>
      <c r="F26" s="60"/>
      <c r="G26" s="61"/>
      <c r="H26" s="61"/>
      <c r="I26" s="61"/>
      <c r="J26" s="75"/>
      <c r="K26" s="56"/>
      <c r="L26" s="58">
        <f t="shared" si="3"/>
        <v>0</v>
      </c>
      <c r="M26" s="76"/>
      <c r="N26" s="76"/>
      <c r="O26" s="77"/>
      <c r="P26" s="78"/>
      <c r="Q26" s="81">
        <f t="shared" si="4"/>
        <v>0</v>
      </c>
      <c r="R26" s="81">
        <f t="shared" si="5"/>
        <v>0</v>
      </c>
      <c r="S26" s="81">
        <f t="shared" si="6"/>
        <v>0</v>
      </c>
      <c r="T26" s="81">
        <f t="shared" si="7"/>
        <v>0</v>
      </c>
      <c r="U26" s="81">
        <f t="shared" si="8"/>
        <v>0</v>
      </c>
      <c r="V26" s="81">
        <f t="shared" si="9"/>
        <v>0</v>
      </c>
      <c r="W26" s="82">
        <f t="shared" si="10"/>
        <v>0</v>
      </c>
    </row>
    <row r="27" spans="1:23" ht="21.75" customHeight="1">
      <c r="A27" s="56"/>
      <c r="B27" s="66"/>
      <c r="C27" s="58">
        <f t="shared" si="1"/>
        <v>0</v>
      </c>
      <c r="D27" s="58">
        <f t="shared" si="2"/>
        <v>0</v>
      </c>
      <c r="E27" s="59"/>
      <c r="F27" s="60"/>
      <c r="G27" s="61"/>
      <c r="H27" s="61"/>
      <c r="I27" s="61"/>
      <c r="J27" s="75"/>
      <c r="K27" s="56"/>
      <c r="L27" s="58">
        <f t="shared" si="3"/>
        <v>0</v>
      </c>
      <c r="M27" s="76"/>
      <c r="N27" s="76"/>
      <c r="O27" s="77"/>
      <c r="P27" s="78"/>
      <c r="Q27" s="81">
        <f t="shared" si="4"/>
        <v>0</v>
      </c>
      <c r="R27" s="81">
        <f t="shared" si="5"/>
        <v>0</v>
      </c>
      <c r="S27" s="81">
        <f t="shared" si="6"/>
        <v>0</v>
      </c>
      <c r="T27" s="81">
        <f t="shared" si="7"/>
        <v>0</v>
      </c>
      <c r="U27" s="81">
        <f t="shared" si="8"/>
        <v>0</v>
      </c>
      <c r="V27" s="81">
        <f t="shared" si="9"/>
        <v>0</v>
      </c>
      <c r="W27" s="82">
        <f t="shared" si="10"/>
        <v>0</v>
      </c>
    </row>
    <row r="28" spans="1:23" ht="21.75" customHeight="1">
      <c r="A28" s="56"/>
      <c r="B28" s="66"/>
      <c r="C28" s="58">
        <f t="shared" si="1"/>
        <v>0</v>
      </c>
      <c r="D28" s="58">
        <f t="shared" si="2"/>
        <v>0</v>
      </c>
      <c r="E28" s="59"/>
      <c r="F28" s="60"/>
      <c r="G28" s="61"/>
      <c r="H28" s="61"/>
      <c r="I28" s="61"/>
      <c r="J28" s="75"/>
      <c r="K28" s="56"/>
      <c r="L28" s="58">
        <f t="shared" si="3"/>
        <v>0</v>
      </c>
      <c r="M28" s="76"/>
      <c r="N28" s="76"/>
      <c r="O28" s="77"/>
      <c r="P28" s="78"/>
      <c r="Q28" s="81">
        <f t="shared" si="4"/>
        <v>0</v>
      </c>
      <c r="R28" s="81">
        <f t="shared" si="5"/>
        <v>0</v>
      </c>
      <c r="S28" s="81">
        <f t="shared" si="6"/>
        <v>0</v>
      </c>
      <c r="T28" s="81">
        <f t="shared" si="7"/>
        <v>0</v>
      </c>
      <c r="U28" s="81">
        <f t="shared" si="8"/>
        <v>0</v>
      </c>
      <c r="V28" s="81">
        <f t="shared" si="9"/>
        <v>0</v>
      </c>
      <c r="W28" s="82">
        <f t="shared" si="10"/>
        <v>0</v>
      </c>
    </row>
    <row r="29" spans="1:23" ht="21.75" customHeight="1">
      <c r="A29" s="56"/>
      <c r="B29" s="66"/>
      <c r="C29" s="58">
        <f t="shared" si="1"/>
        <v>0</v>
      </c>
      <c r="D29" s="58">
        <f t="shared" si="2"/>
        <v>0</v>
      </c>
      <c r="E29" s="59"/>
      <c r="F29" s="60"/>
      <c r="G29" s="61"/>
      <c r="H29" s="61"/>
      <c r="I29" s="61"/>
      <c r="J29" s="75"/>
      <c r="K29" s="56"/>
      <c r="L29" s="58">
        <f t="shared" si="3"/>
        <v>0</v>
      </c>
      <c r="M29" s="76"/>
      <c r="N29" s="76"/>
      <c r="O29" s="77"/>
      <c r="P29" s="78"/>
      <c r="Q29" s="81">
        <f t="shared" si="4"/>
        <v>0</v>
      </c>
      <c r="R29" s="81">
        <f t="shared" si="5"/>
        <v>0</v>
      </c>
      <c r="S29" s="81">
        <f t="shared" si="6"/>
        <v>0</v>
      </c>
      <c r="T29" s="81">
        <f t="shared" si="7"/>
        <v>0</v>
      </c>
      <c r="U29" s="81">
        <f t="shared" si="8"/>
        <v>0</v>
      </c>
      <c r="V29" s="81">
        <f t="shared" si="9"/>
        <v>0</v>
      </c>
      <c r="W29" s="82">
        <f t="shared" si="10"/>
        <v>0</v>
      </c>
    </row>
    <row r="30" spans="1:23" ht="21.75" customHeight="1">
      <c r="A30" s="56"/>
      <c r="B30" s="66"/>
      <c r="C30" s="58">
        <f t="shared" si="1"/>
        <v>0</v>
      </c>
      <c r="D30" s="58">
        <f t="shared" si="2"/>
        <v>0</v>
      </c>
      <c r="E30" s="59"/>
      <c r="F30" s="60"/>
      <c r="G30" s="61"/>
      <c r="H30" s="61"/>
      <c r="I30" s="61"/>
      <c r="J30" s="75"/>
      <c r="K30" s="56"/>
      <c r="L30" s="58">
        <f t="shared" si="3"/>
        <v>0</v>
      </c>
      <c r="M30" s="76"/>
      <c r="N30" s="76"/>
      <c r="O30" s="77"/>
      <c r="P30" s="78"/>
      <c r="Q30" s="81">
        <f t="shared" si="4"/>
        <v>0</v>
      </c>
      <c r="R30" s="81">
        <f t="shared" si="5"/>
        <v>0</v>
      </c>
      <c r="S30" s="81">
        <f t="shared" si="6"/>
        <v>0</v>
      </c>
      <c r="T30" s="81">
        <f t="shared" si="7"/>
        <v>0</v>
      </c>
      <c r="U30" s="81">
        <f t="shared" si="8"/>
        <v>0</v>
      </c>
      <c r="V30" s="81">
        <f t="shared" si="9"/>
        <v>0</v>
      </c>
      <c r="W30" s="82">
        <f t="shared" si="10"/>
        <v>0</v>
      </c>
    </row>
    <row r="31" spans="1:23" ht="21.75" customHeight="1">
      <c r="A31" s="56"/>
      <c r="B31" s="67"/>
      <c r="C31" s="58">
        <f t="shared" si="1"/>
        <v>0</v>
      </c>
      <c r="D31" s="58">
        <f t="shared" si="2"/>
        <v>0</v>
      </c>
      <c r="E31" s="59"/>
      <c r="F31" s="60"/>
      <c r="G31" s="61"/>
      <c r="H31" s="61"/>
      <c r="I31" s="61"/>
      <c r="J31" s="75"/>
      <c r="K31" s="56"/>
      <c r="L31" s="58">
        <f t="shared" si="3"/>
        <v>0</v>
      </c>
      <c r="M31" s="76"/>
      <c r="N31" s="76"/>
      <c r="O31" s="77"/>
      <c r="P31" s="78"/>
      <c r="Q31" s="81">
        <f t="shared" si="4"/>
        <v>0</v>
      </c>
      <c r="R31" s="81">
        <f t="shared" si="5"/>
        <v>0</v>
      </c>
      <c r="S31" s="81">
        <f t="shared" si="6"/>
        <v>0</v>
      </c>
      <c r="T31" s="81">
        <f t="shared" si="7"/>
        <v>0</v>
      </c>
      <c r="U31" s="81">
        <f t="shared" si="8"/>
        <v>0</v>
      </c>
      <c r="V31" s="81">
        <f t="shared" si="9"/>
        <v>0</v>
      </c>
      <c r="W31" s="82">
        <f t="shared" si="10"/>
        <v>0</v>
      </c>
    </row>
    <row r="32" spans="1:23" ht="21.75" customHeight="1">
      <c r="A32" s="56"/>
      <c r="B32" s="67"/>
      <c r="C32" s="58">
        <f t="shared" si="1"/>
        <v>0</v>
      </c>
      <c r="D32" s="58">
        <f t="shared" si="2"/>
        <v>0</v>
      </c>
      <c r="E32" s="59"/>
      <c r="F32" s="60"/>
      <c r="G32" s="61"/>
      <c r="H32" s="61"/>
      <c r="I32" s="61"/>
      <c r="J32" s="75"/>
      <c r="K32" s="56"/>
      <c r="L32" s="58">
        <f t="shared" si="3"/>
        <v>0</v>
      </c>
      <c r="M32" s="76"/>
      <c r="N32" s="76"/>
      <c r="O32" s="77"/>
      <c r="P32" s="78"/>
      <c r="Q32" s="81">
        <f t="shared" si="4"/>
        <v>0</v>
      </c>
      <c r="R32" s="81">
        <f t="shared" si="5"/>
        <v>0</v>
      </c>
      <c r="S32" s="81">
        <f t="shared" si="6"/>
        <v>0</v>
      </c>
      <c r="T32" s="81">
        <f t="shared" si="7"/>
        <v>0</v>
      </c>
      <c r="U32" s="81">
        <f t="shared" si="8"/>
        <v>0</v>
      </c>
      <c r="V32" s="81">
        <f t="shared" si="9"/>
        <v>0</v>
      </c>
      <c r="W32" s="82">
        <f t="shared" si="10"/>
        <v>0</v>
      </c>
    </row>
    <row r="33" spans="1:23" ht="21.75" customHeight="1">
      <c r="A33" s="56"/>
      <c r="B33" s="67"/>
      <c r="C33" s="58">
        <f t="shared" si="1"/>
        <v>0</v>
      </c>
      <c r="D33" s="58">
        <f t="shared" si="2"/>
        <v>0</v>
      </c>
      <c r="E33" s="59"/>
      <c r="F33" s="60"/>
      <c r="G33" s="61"/>
      <c r="H33" s="61"/>
      <c r="I33" s="61"/>
      <c r="J33" s="75"/>
      <c r="K33" s="56"/>
      <c r="L33" s="58">
        <f t="shared" si="3"/>
        <v>0</v>
      </c>
      <c r="M33" s="76"/>
      <c r="N33" s="76"/>
      <c r="O33" s="77"/>
      <c r="P33" s="78"/>
      <c r="Q33" s="81">
        <f t="shared" si="4"/>
        <v>0</v>
      </c>
      <c r="R33" s="81">
        <f t="shared" si="5"/>
        <v>0</v>
      </c>
      <c r="S33" s="81">
        <f t="shared" si="6"/>
        <v>0</v>
      </c>
      <c r="T33" s="81">
        <f t="shared" si="7"/>
        <v>0</v>
      </c>
      <c r="U33" s="81">
        <f t="shared" si="8"/>
        <v>0</v>
      </c>
      <c r="V33" s="81">
        <f t="shared" si="9"/>
        <v>0</v>
      </c>
      <c r="W33" s="82">
        <f t="shared" si="10"/>
        <v>0</v>
      </c>
    </row>
    <row r="34" spans="1:23" ht="21.75" customHeight="1">
      <c r="A34" s="56"/>
      <c r="B34" s="68"/>
      <c r="C34" s="58">
        <f t="shared" si="1"/>
        <v>0</v>
      </c>
      <c r="D34" s="58">
        <f t="shared" si="2"/>
        <v>0</v>
      </c>
      <c r="E34" s="59"/>
      <c r="F34" s="60"/>
      <c r="G34" s="61"/>
      <c r="H34" s="61"/>
      <c r="I34" s="61"/>
      <c r="J34" s="75"/>
      <c r="K34" s="56"/>
      <c r="L34" s="58">
        <f t="shared" si="3"/>
        <v>0</v>
      </c>
      <c r="M34" s="76"/>
      <c r="N34" s="76"/>
      <c r="O34" s="77"/>
      <c r="P34" s="78"/>
      <c r="Q34" s="81">
        <f t="shared" si="4"/>
        <v>0</v>
      </c>
      <c r="R34" s="81">
        <f t="shared" si="5"/>
        <v>0</v>
      </c>
      <c r="S34" s="81">
        <f t="shared" si="6"/>
        <v>0</v>
      </c>
      <c r="T34" s="81">
        <f t="shared" si="7"/>
        <v>0</v>
      </c>
      <c r="U34" s="81">
        <f t="shared" si="8"/>
        <v>0</v>
      </c>
      <c r="V34" s="81">
        <f t="shared" si="9"/>
        <v>0</v>
      </c>
      <c r="W34" s="82">
        <f t="shared" si="10"/>
        <v>0</v>
      </c>
    </row>
    <row r="35" spans="1:23" ht="21.75" customHeight="1">
      <c r="A35" s="56"/>
      <c r="B35" s="69"/>
      <c r="C35" s="58">
        <f t="shared" si="1"/>
        <v>0</v>
      </c>
      <c r="D35" s="58">
        <f t="shared" si="2"/>
        <v>0</v>
      </c>
      <c r="E35" s="59"/>
      <c r="F35" s="60"/>
      <c r="G35" s="70"/>
      <c r="H35" s="71"/>
      <c r="I35" s="79"/>
      <c r="J35" s="79"/>
      <c r="K35" s="56"/>
      <c r="L35" s="58">
        <f t="shared" si="3"/>
        <v>0</v>
      </c>
      <c r="M35" s="80"/>
      <c r="N35" s="80"/>
      <c r="O35" s="77"/>
      <c r="P35" s="78"/>
      <c r="Q35" s="81">
        <f t="shared" si="4"/>
        <v>0</v>
      </c>
      <c r="R35" s="81">
        <f t="shared" si="5"/>
        <v>0</v>
      </c>
      <c r="S35" s="81">
        <f t="shared" si="6"/>
        <v>0</v>
      </c>
      <c r="T35" s="81">
        <f t="shared" si="7"/>
        <v>0</v>
      </c>
      <c r="U35" s="81">
        <f t="shared" si="8"/>
        <v>0</v>
      </c>
      <c r="V35" s="81">
        <f t="shared" si="9"/>
        <v>0</v>
      </c>
      <c r="W35" s="82">
        <f t="shared" si="10"/>
        <v>0</v>
      </c>
    </row>
  </sheetData>
  <mergeCells count="12">
    <mergeCell ref="A1:P1"/>
    <mergeCell ref="A2:B2"/>
    <mergeCell ref="D3:K3"/>
    <mergeCell ref="L3:O3"/>
    <mergeCell ref="Q3:U3"/>
    <mergeCell ref="V3:V4"/>
    <mergeCell ref="W3:W4"/>
    <mergeCell ref="A5:B5"/>
    <mergeCell ref="A3:A4"/>
    <mergeCell ref="B3:B4"/>
    <mergeCell ref="C3:C4"/>
    <mergeCell ref="P3:P4"/>
  </mergeCells>
  <phoneticPr fontId="11" type="noConversion"/>
  <printOptions horizontalCentered="1"/>
  <pageMargins left="0.70866141732283505" right="0.70866141732283505" top="0.94488188976377996" bottom="0.74803149606299202" header="0.31496062992126" footer="0.31496062992126"/>
  <pageSetup paperSize="9" scale="85" pageOrder="overThenDown" orientation="landscape"/>
  <headerFooter alignWithMargins="0">
    <oddHeader>&amp;L附件四：&amp;C&amp;"-,加粗"&amp;14</oddHeader>
    <oddFooter>&amp;C第 &amp;P 页，共 &amp;N 页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1:H20"/>
  <sheetViews>
    <sheetView workbookViewId="0">
      <selection activeCell="H17" sqref="H17"/>
    </sheetView>
  </sheetViews>
  <sheetFormatPr defaultColWidth="9" defaultRowHeight="15.6"/>
  <cols>
    <col min="1" max="1" width="4.19921875" customWidth="1"/>
    <col min="2" max="2" width="12.09765625" customWidth="1"/>
    <col min="3" max="3" width="17.09765625" customWidth="1"/>
    <col min="4" max="8" width="15.59765625" customWidth="1"/>
  </cols>
  <sheetData>
    <row r="1" spans="1:8" s="41" customFormat="1" ht="26.25" customHeight="1">
      <c r="A1" s="364" t="s">
        <v>575</v>
      </c>
      <c r="B1" s="364"/>
      <c r="C1" s="364"/>
      <c r="D1" s="364"/>
      <c r="E1" s="364"/>
      <c r="F1" s="364"/>
      <c r="G1" s="364"/>
      <c r="H1" s="364"/>
    </row>
    <row r="2" spans="1:8" ht="22.5" customHeight="1">
      <c r="A2" s="433" t="str">
        <f>人员!A2</f>
        <v>填报单位：</v>
      </c>
      <c r="B2" s="433"/>
      <c r="C2" s="15" t="str">
        <f>封面!B5</f>
        <v>岷山乡政府</v>
      </c>
      <c r="H2" s="6" t="s">
        <v>491</v>
      </c>
    </row>
    <row r="3" spans="1:8" ht="22.5" customHeight="1">
      <c r="A3" s="42" t="s">
        <v>302</v>
      </c>
      <c r="B3" s="42" t="s">
        <v>303</v>
      </c>
      <c r="C3" s="43" t="s">
        <v>304</v>
      </c>
      <c r="D3" s="44" t="s">
        <v>545</v>
      </c>
      <c r="E3" s="44" t="s">
        <v>546</v>
      </c>
      <c r="F3" s="44" t="s">
        <v>547</v>
      </c>
      <c r="G3" s="44" t="s">
        <v>55</v>
      </c>
      <c r="H3" s="44" t="s">
        <v>548</v>
      </c>
    </row>
    <row r="4" spans="1:8" ht="22.5" customHeight="1">
      <c r="A4" s="434" t="s">
        <v>293</v>
      </c>
      <c r="B4" s="434"/>
      <c r="C4" s="46">
        <f>SUM(D4:H4)</f>
        <v>1500</v>
      </c>
      <c r="D4" s="46">
        <f>SUM(D5:D20)</f>
        <v>1500</v>
      </c>
      <c r="E4" s="46">
        <f>SUM(E5:E20)</f>
        <v>0</v>
      </c>
      <c r="F4" s="46">
        <f>SUM(F5:F20)</f>
        <v>0</v>
      </c>
      <c r="G4" s="46">
        <f>SUM(G5:G20)</f>
        <v>0</v>
      </c>
      <c r="H4" s="46">
        <f>SUM(H5:H20)</f>
        <v>0</v>
      </c>
    </row>
    <row r="5" spans="1:8" ht="22.5" customHeight="1">
      <c r="A5" s="45">
        <v>1</v>
      </c>
      <c r="B5" s="12" t="s">
        <v>576</v>
      </c>
      <c r="C5" s="11">
        <f>SUM(D5:H5)</f>
        <v>1500</v>
      </c>
      <c r="D5" s="12">
        <v>1500</v>
      </c>
      <c r="E5" s="12"/>
      <c r="F5" s="12"/>
      <c r="G5" s="12"/>
      <c r="H5" s="12"/>
    </row>
    <row r="6" spans="1:8" ht="22.5" customHeight="1">
      <c r="A6" s="45">
        <v>2</v>
      </c>
      <c r="B6" s="12"/>
      <c r="C6" s="11">
        <f t="shared" ref="C6:C20" si="0">SUM(D6:H6)</f>
        <v>0</v>
      </c>
      <c r="D6" s="12"/>
      <c r="E6" s="12"/>
      <c r="F6" s="12"/>
      <c r="G6" s="12"/>
      <c r="H6" s="12"/>
    </row>
    <row r="7" spans="1:8" ht="22.5" customHeight="1">
      <c r="A7" s="45">
        <v>3</v>
      </c>
      <c r="B7" s="12"/>
      <c r="C7" s="11">
        <f t="shared" si="0"/>
        <v>0</v>
      </c>
      <c r="D7" s="12"/>
      <c r="E7" s="12"/>
      <c r="F7" s="12"/>
      <c r="G7" s="12"/>
      <c r="H7" s="12"/>
    </row>
    <row r="8" spans="1:8" ht="22.5" customHeight="1">
      <c r="A8" s="45">
        <v>4</v>
      </c>
      <c r="B8" s="12"/>
      <c r="C8" s="11">
        <f t="shared" si="0"/>
        <v>0</v>
      </c>
      <c r="D8" s="12"/>
      <c r="E8" s="12"/>
      <c r="F8" s="12"/>
      <c r="G8" s="12"/>
      <c r="H8" s="12"/>
    </row>
    <row r="9" spans="1:8" ht="22.5" customHeight="1">
      <c r="A9" s="45">
        <v>5</v>
      </c>
      <c r="B9" s="12"/>
      <c r="C9" s="11">
        <f t="shared" si="0"/>
        <v>0</v>
      </c>
      <c r="D9" s="12"/>
      <c r="E9" s="12"/>
      <c r="F9" s="12"/>
      <c r="G9" s="12"/>
      <c r="H9" s="12"/>
    </row>
    <row r="10" spans="1:8" ht="22.5" customHeight="1">
      <c r="A10" s="45">
        <v>6</v>
      </c>
      <c r="B10" s="12"/>
      <c r="C10" s="11">
        <f t="shared" si="0"/>
        <v>0</v>
      </c>
      <c r="D10" s="12"/>
      <c r="E10" s="12"/>
      <c r="F10" s="12"/>
      <c r="G10" s="12"/>
      <c r="H10" s="12"/>
    </row>
    <row r="11" spans="1:8" ht="22.5" customHeight="1">
      <c r="A11" s="45">
        <v>7</v>
      </c>
      <c r="B11" s="12"/>
      <c r="C11" s="11">
        <f t="shared" si="0"/>
        <v>0</v>
      </c>
      <c r="D11" s="12"/>
      <c r="E11" s="12"/>
      <c r="F11" s="12"/>
      <c r="G11" s="12"/>
      <c r="H11" s="12"/>
    </row>
    <row r="12" spans="1:8" ht="22.5" customHeight="1">
      <c r="A12" s="45">
        <v>8</v>
      </c>
      <c r="B12" s="12"/>
      <c r="C12" s="11">
        <f t="shared" si="0"/>
        <v>0</v>
      </c>
      <c r="D12" s="12"/>
      <c r="E12" s="12"/>
      <c r="F12" s="12"/>
      <c r="G12" s="12"/>
      <c r="H12" s="12"/>
    </row>
    <row r="13" spans="1:8" ht="22.5" customHeight="1">
      <c r="A13" s="45">
        <v>9</v>
      </c>
      <c r="B13" s="12"/>
      <c r="C13" s="11">
        <f t="shared" si="0"/>
        <v>0</v>
      </c>
      <c r="D13" s="12"/>
      <c r="E13" s="12"/>
      <c r="F13" s="12"/>
      <c r="G13" s="12"/>
      <c r="H13" s="12"/>
    </row>
    <row r="14" spans="1:8" ht="22.5" customHeight="1">
      <c r="A14" s="45">
        <v>10</v>
      </c>
      <c r="B14" s="12"/>
      <c r="C14" s="11">
        <f t="shared" si="0"/>
        <v>0</v>
      </c>
      <c r="D14" s="12"/>
      <c r="E14" s="12"/>
      <c r="F14" s="12"/>
      <c r="G14" s="12"/>
      <c r="H14" s="12"/>
    </row>
    <row r="15" spans="1:8" ht="22.5" customHeight="1">
      <c r="A15" s="45">
        <v>11</v>
      </c>
      <c r="B15" s="12"/>
      <c r="C15" s="11">
        <f t="shared" si="0"/>
        <v>0</v>
      </c>
      <c r="D15" s="12"/>
      <c r="E15" s="12"/>
      <c r="F15" s="12"/>
      <c r="G15" s="12"/>
      <c r="H15" s="12"/>
    </row>
    <row r="16" spans="1:8" ht="22.5" customHeight="1">
      <c r="A16" s="45">
        <v>12</v>
      </c>
      <c r="B16" s="12"/>
      <c r="C16" s="11">
        <f t="shared" si="0"/>
        <v>0</v>
      </c>
      <c r="D16" s="12"/>
      <c r="E16" s="12"/>
      <c r="F16" s="12"/>
      <c r="G16" s="12"/>
      <c r="H16" s="12"/>
    </row>
    <row r="17" spans="1:8" ht="22.5" customHeight="1">
      <c r="A17" s="45">
        <v>13</v>
      </c>
      <c r="B17" s="12"/>
      <c r="C17" s="11">
        <f t="shared" si="0"/>
        <v>0</v>
      </c>
      <c r="D17" s="12"/>
      <c r="E17" s="12"/>
      <c r="F17" s="12"/>
      <c r="G17" s="12"/>
      <c r="H17" s="12"/>
    </row>
    <row r="18" spans="1:8" ht="22.5" customHeight="1">
      <c r="A18" s="45">
        <v>14</v>
      </c>
      <c r="B18" s="12"/>
      <c r="C18" s="11">
        <f t="shared" si="0"/>
        <v>0</v>
      </c>
      <c r="D18" s="12"/>
      <c r="E18" s="12"/>
      <c r="F18" s="12"/>
      <c r="G18" s="12"/>
      <c r="H18" s="12"/>
    </row>
    <row r="19" spans="1:8" ht="22.5" customHeight="1">
      <c r="A19" s="45">
        <v>15</v>
      </c>
      <c r="B19" s="12"/>
      <c r="C19" s="11">
        <f t="shared" si="0"/>
        <v>0</v>
      </c>
      <c r="D19" s="12"/>
      <c r="E19" s="12"/>
      <c r="F19" s="12"/>
      <c r="G19" s="12"/>
      <c r="H19" s="12"/>
    </row>
    <row r="20" spans="1:8" ht="22.5" customHeight="1">
      <c r="A20" s="45">
        <v>16</v>
      </c>
      <c r="B20" s="12"/>
      <c r="C20" s="11">
        <f t="shared" si="0"/>
        <v>0</v>
      </c>
      <c r="D20" s="12"/>
      <c r="E20" s="12"/>
      <c r="F20" s="12"/>
      <c r="G20" s="12"/>
      <c r="H20" s="12"/>
    </row>
  </sheetData>
  <mergeCells count="3">
    <mergeCell ref="A1:H1"/>
    <mergeCell ref="A2:B2"/>
    <mergeCell ref="A4:B4"/>
  </mergeCells>
  <phoneticPr fontId="11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/>
  <headerFooter>
    <oddFooter>&amp;C第 &amp;P 页，共 &amp;N 页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1:F11"/>
  <sheetViews>
    <sheetView workbookViewId="0">
      <selection activeCell="E5" sqref="E5:E8"/>
    </sheetView>
  </sheetViews>
  <sheetFormatPr defaultColWidth="9" defaultRowHeight="15.6"/>
  <cols>
    <col min="1" max="1" width="4" customWidth="1"/>
    <col min="2" max="2" width="11.8984375" customWidth="1"/>
    <col min="3" max="3" width="13.59765625" customWidth="1"/>
    <col min="4" max="4" width="21.5" customWidth="1"/>
    <col min="5" max="5" width="21.3984375" customWidth="1"/>
    <col min="6" max="6" width="21.69921875" customWidth="1"/>
  </cols>
  <sheetData>
    <row r="1" spans="1:6" ht="28.5" customHeight="1">
      <c r="A1" s="364" t="s">
        <v>577</v>
      </c>
      <c r="B1" s="364"/>
      <c r="C1" s="364"/>
      <c r="D1" s="364"/>
      <c r="E1" s="364"/>
      <c r="F1" s="364"/>
    </row>
    <row r="2" spans="1:6" ht="20.25" customHeight="1">
      <c r="A2" s="433" t="str">
        <f>人员!A2</f>
        <v>填报单位：</v>
      </c>
      <c r="B2" s="433"/>
      <c r="C2" s="37" t="str">
        <f>封面!B5</f>
        <v>岷山乡政府</v>
      </c>
      <c r="D2" s="31"/>
      <c r="E2" s="31"/>
      <c r="F2" s="36" t="s">
        <v>491</v>
      </c>
    </row>
    <row r="3" spans="1:6" ht="26.25" customHeight="1">
      <c r="A3" s="38" t="s">
        <v>302</v>
      </c>
      <c r="B3" s="39" t="s">
        <v>578</v>
      </c>
      <c r="C3" s="437" t="s">
        <v>579</v>
      </c>
      <c r="D3" s="438"/>
      <c r="E3" s="39" t="s">
        <v>580</v>
      </c>
      <c r="F3" s="38" t="s">
        <v>17</v>
      </c>
    </row>
    <row r="4" spans="1:6" ht="26.25" customHeight="1">
      <c r="A4" s="435" t="s">
        <v>293</v>
      </c>
      <c r="B4" s="436"/>
      <c r="C4" s="435"/>
      <c r="D4" s="436"/>
      <c r="E4" s="40">
        <f>SUM(E5:E10)</f>
        <v>3102</v>
      </c>
      <c r="F4" s="12"/>
    </row>
    <row r="5" spans="1:6" ht="33.75" customHeight="1">
      <c r="A5" s="10">
        <v>1</v>
      </c>
      <c r="B5" s="17" t="s">
        <v>581</v>
      </c>
      <c r="C5" s="435"/>
      <c r="D5" s="436"/>
      <c r="E5" s="12">
        <v>775.5</v>
      </c>
      <c r="F5" s="12"/>
    </row>
    <row r="6" spans="1:6" ht="33.75" customHeight="1">
      <c r="A6" s="10">
        <v>2</v>
      </c>
      <c r="B6" s="17" t="s">
        <v>582</v>
      </c>
      <c r="C6" s="435"/>
      <c r="D6" s="436"/>
      <c r="E6" s="12">
        <v>775.5</v>
      </c>
      <c r="F6" s="12"/>
    </row>
    <row r="7" spans="1:6" ht="33.75" customHeight="1">
      <c r="A7" s="10">
        <v>3</v>
      </c>
      <c r="B7" s="17" t="s">
        <v>583</v>
      </c>
      <c r="C7" s="435"/>
      <c r="D7" s="436"/>
      <c r="E7" s="12">
        <v>775.5</v>
      </c>
      <c r="F7" s="12"/>
    </row>
    <row r="8" spans="1:6" ht="33.75" customHeight="1">
      <c r="A8" s="10">
        <v>4</v>
      </c>
      <c r="B8" s="17" t="s">
        <v>584</v>
      </c>
      <c r="C8" s="435"/>
      <c r="D8" s="436"/>
      <c r="E8" s="12">
        <v>775.5</v>
      </c>
      <c r="F8" s="12"/>
    </row>
    <row r="9" spans="1:6" ht="33.75" customHeight="1">
      <c r="A9" s="10">
        <v>5</v>
      </c>
      <c r="B9" s="12"/>
      <c r="C9" s="435"/>
      <c r="D9" s="436"/>
      <c r="E9" s="12"/>
      <c r="F9" s="12"/>
    </row>
    <row r="10" spans="1:6" ht="33.75" customHeight="1">
      <c r="A10" s="10">
        <v>6</v>
      </c>
      <c r="B10" s="12"/>
      <c r="C10" s="435"/>
      <c r="D10" s="436"/>
      <c r="E10" s="12"/>
      <c r="F10" s="12"/>
    </row>
    <row r="11" spans="1:6">
      <c r="A11" s="31"/>
    </row>
  </sheetData>
  <mergeCells count="11">
    <mergeCell ref="A1:F1"/>
    <mergeCell ref="A2:B2"/>
    <mergeCell ref="C3:D3"/>
    <mergeCell ref="A4:B4"/>
    <mergeCell ref="C4:D4"/>
    <mergeCell ref="C10:D10"/>
    <mergeCell ref="C5:D5"/>
    <mergeCell ref="C6:D6"/>
    <mergeCell ref="C7:D7"/>
    <mergeCell ref="C8:D8"/>
    <mergeCell ref="C9:D9"/>
  </mergeCells>
  <phoneticPr fontId="11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BE11"/>
  <sheetViews>
    <sheetView topLeftCell="A4" workbookViewId="0">
      <pane xSplit="2" ySplit="5" topLeftCell="AA9" activePane="bottomRight" state="frozen"/>
      <selection pane="topRight"/>
      <selection pane="bottomLeft"/>
      <selection pane="bottomRight" activeCell="I10" sqref="I10"/>
    </sheetView>
  </sheetViews>
  <sheetFormatPr defaultColWidth="9" defaultRowHeight="10.8"/>
  <cols>
    <col min="1" max="1" width="4.5" style="266" customWidth="1"/>
    <col min="2" max="2" width="8.19921875" style="266" customWidth="1"/>
    <col min="3" max="13" width="5.19921875" style="267" customWidth="1"/>
    <col min="14" max="19" width="5.19921875" style="268" customWidth="1"/>
    <col min="20" max="20" width="5.19921875" style="269" customWidth="1"/>
    <col min="21" max="22" width="9.3984375" style="270" customWidth="1"/>
    <col min="23" max="24" width="9.3984375" style="271" customWidth="1"/>
    <col min="25" max="25" width="8.8984375" style="271" customWidth="1"/>
    <col min="26" max="26" width="8.69921875" style="271" customWidth="1"/>
    <col min="27" max="27" width="7.59765625" style="271" customWidth="1"/>
    <col min="28" max="28" width="8.3984375" style="271" customWidth="1"/>
    <col min="29" max="29" width="8.5" style="271" customWidth="1"/>
    <col min="30" max="31" width="7.59765625" style="271" customWidth="1"/>
    <col min="32" max="32" width="8.19921875" style="271" customWidth="1"/>
    <col min="33" max="33" width="10.69921875" style="271" customWidth="1"/>
    <col min="34" max="34" width="8.3984375" style="271" customWidth="1"/>
    <col min="35" max="35" width="8.8984375" style="271" customWidth="1"/>
    <col min="36" max="38" width="7.5" style="271" customWidth="1"/>
    <col min="39" max="39" width="8.09765625" style="271" customWidth="1"/>
    <col min="40" max="41" width="7.5" style="271" customWidth="1"/>
    <col min="42" max="42" width="8.09765625" style="270" customWidth="1"/>
    <col min="43" max="43" width="10" style="270" customWidth="1"/>
    <col min="44" max="46" width="6.8984375" style="270" customWidth="1"/>
    <col min="47" max="47" width="8.09765625" style="270" customWidth="1"/>
    <col min="48" max="48" width="8.19921875" style="270" customWidth="1"/>
    <col min="49" max="49" width="7.69921875" style="270" customWidth="1"/>
    <col min="50" max="50" width="9.19921875" style="270" customWidth="1"/>
    <col min="51" max="51" width="9.5" style="270" customWidth="1"/>
    <col min="52" max="53" width="7.19921875" style="270" customWidth="1"/>
    <col min="54" max="54" width="8.8984375" style="270" customWidth="1"/>
    <col min="55" max="56" width="7.19921875" style="270" customWidth="1"/>
    <col min="57" max="57" width="52.5" style="272" customWidth="1"/>
    <col min="58" max="16384" width="9" style="267"/>
  </cols>
  <sheetData>
    <row r="1" spans="1:57" ht="21.75" customHeight="1">
      <c r="B1" s="314" t="s">
        <v>5</v>
      </c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  <c r="Q1" s="314"/>
      <c r="R1" s="314"/>
      <c r="S1" s="314"/>
      <c r="T1" s="314"/>
      <c r="U1" s="314"/>
      <c r="V1" s="314"/>
      <c r="W1" s="314"/>
      <c r="X1" s="314"/>
      <c r="Y1" s="314"/>
      <c r="Z1" s="314"/>
      <c r="AA1" s="314"/>
      <c r="AB1" s="314"/>
      <c r="AC1" s="314"/>
      <c r="AD1" s="314"/>
      <c r="AE1" s="314"/>
      <c r="AF1" s="314"/>
      <c r="AG1" s="314"/>
      <c r="AH1" s="314"/>
      <c r="AI1" s="314"/>
      <c r="AJ1" s="314"/>
      <c r="AK1" s="314"/>
      <c r="AL1" s="314"/>
      <c r="AM1" s="314"/>
      <c r="AN1" s="314"/>
      <c r="AO1" s="314"/>
      <c r="AP1" s="314"/>
      <c r="AQ1" s="314"/>
      <c r="AR1" s="314"/>
      <c r="AS1" s="314"/>
      <c r="AT1" s="314"/>
      <c r="AU1" s="314"/>
      <c r="AV1" s="314"/>
      <c r="AW1" s="314"/>
      <c r="AX1" s="314"/>
      <c r="AY1" s="314"/>
      <c r="AZ1" s="314"/>
      <c r="BA1" s="314"/>
      <c r="BB1" s="314"/>
      <c r="BC1" s="314"/>
      <c r="BD1" s="314"/>
      <c r="BE1" s="314"/>
    </row>
    <row r="2" spans="1:57" ht="11.25" customHeight="1">
      <c r="B2" s="315" t="s">
        <v>6</v>
      </c>
      <c r="C2" s="315"/>
      <c r="BE2" s="287" t="s">
        <v>7</v>
      </c>
    </row>
    <row r="3" spans="1:57" s="264" customFormat="1" ht="24.75" customHeight="1">
      <c r="A3" s="309" t="s">
        <v>8</v>
      </c>
      <c r="B3" s="309" t="s">
        <v>9</v>
      </c>
      <c r="C3" s="309" t="s">
        <v>10</v>
      </c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10" t="s">
        <v>11</v>
      </c>
      <c r="T3" s="313" t="s">
        <v>12</v>
      </c>
      <c r="U3" s="305" t="s">
        <v>13</v>
      </c>
      <c r="V3" s="305" t="s">
        <v>14</v>
      </c>
      <c r="W3" s="305"/>
      <c r="X3" s="305"/>
      <c r="Y3" s="305"/>
      <c r="Z3" s="305"/>
      <c r="AA3" s="305"/>
      <c r="AB3" s="305"/>
      <c r="AC3" s="305"/>
      <c r="AD3" s="305"/>
      <c r="AE3" s="305"/>
      <c r="AF3" s="305"/>
      <c r="AG3" s="305"/>
      <c r="AH3" s="305"/>
      <c r="AI3" s="305"/>
      <c r="AJ3" s="305"/>
      <c r="AK3" s="305"/>
      <c r="AL3" s="305"/>
      <c r="AM3" s="305"/>
      <c r="AN3" s="305"/>
      <c r="AO3" s="305"/>
      <c r="AP3" s="305"/>
      <c r="AQ3" s="305"/>
      <c r="AR3" s="305"/>
      <c r="AS3" s="305"/>
      <c r="AT3" s="305"/>
      <c r="AU3" s="305"/>
      <c r="AV3" s="305"/>
      <c r="AW3" s="305"/>
      <c r="AX3" s="305"/>
      <c r="AY3" s="305" t="s">
        <v>15</v>
      </c>
      <c r="AZ3" s="305"/>
      <c r="BA3" s="305"/>
      <c r="BB3" s="305"/>
      <c r="BC3" s="305" t="s">
        <v>16</v>
      </c>
      <c r="BD3" s="281"/>
      <c r="BE3" s="305" t="s">
        <v>17</v>
      </c>
    </row>
    <row r="4" spans="1:57" s="264" customFormat="1" ht="24.75" customHeight="1">
      <c r="A4" s="309"/>
      <c r="B4" s="309"/>
      <c r="C4" s="309" t="s">
        <v>18</v>
      </c>
      <c r="D4" s="309"/>
      <c r="E4" s="309"/>
      <c r="F4" s="309"/>
      <c r="G4" s="309"/>
      <c r="H4" s="309"/>
      <c r="I4" s="309"/>
      <c r="J4" s="309" t="s">
        <v>19</v>
      </c>
      <c r="K4" s="309"/>
      <c r="L4" s="309"/>
      <c r="M4" s="309"/>
      <c r="N4" s="309"/>
      <c r="O4" s="309" t="s">
        <v>20</v>
      </c>
      <c r="P4" s="309"/>
      <c r="Q4" s="309"/>
      <c r="R4" s="309"/>
      <c r="S4" s="311"/>
      <c r="T4" s="313"/>
      <c r="U4" s="305"/>
      <c r="V4" s="305" t="s">
        <v>21</v>
      </c>
      <c r="W4" s="305" t="s">
        <v>22</v>
      </c>
      <c r="X4" s="305"/>
      <c r="Y4" s="305"/>
      <c r="Z4" s="305"/>
      <c r="AA4" s="305"/>
      <c r="AB4" s="305"/>
      <c r="AC4" s="305"/>
      <c r="AD4" s="305"/>
      <c r="AE4" s="305"/>
      <c r="AF4" s="305"/>
      <c r="AG4" s="305"/>
      <c r="AH4" s="305"/>
      <c r="AI4" s="305"/>
      <c r="AJ4" s="305"/>
      <c r="AK4" s="305"/>
      <c r="AL4" s="305"/>
      <c r="AM4" s="305"/>
      <c r="AN4" s="305"/>
      <c r="AO4" s="305"/>
      <c r="AP4" s="305"/>
      <c r="AQ4" s="305"/>
      <c r="AR4" s="305"/>
      <c r="AS4" s="305"/>
      <c r="AT4" s="305"/>
      <c r="AU4" s="305"/>
      <c r="AV4" s="305"/>
      <c r="AW4" s="305"/>
      <c r="AX4" s="305" t="s">
        <v>23</v>
      </c>
      <c r="AY4" s="305"/>
      <c r="AZ4" s="305"/>
      <c r="BA4" s="305"/>
      <c r="BB4" s="305"/>
      <c r="BC4" s="305"/>
      <c r="BD4" s="306" t="s">
        <v>24</v>
      </c>
      <c r="BE4" s="305"/>
    </row>
    <row r="5" spans="1:57" s="264" customFormat="1" ht="26.25" customHeight="1">
      <c r="A5" s="309"/>
      <c r="B5" s="309"/>
      <c r="C5" s="309" t="s">
        <v>25</v>
      </c>
      <c r="D5" s="309" t="s">
        <v>26</v>
      </c>
      <c r="E5" s="309" t="s">
        <v>27</v>
      </c>
      <c r="F5" s="309" t="s">
        <v>28</v>
      </c>
      <c r="G5" s="309" t="s">
        <v>29</v>
      </c>
      <c r="H5" s="309" t="s">
        <v>30</v>
      </c>
      <c r="I5" s="309" t="s">
        <v>31</v>
      </c>
      <c r="J5" s="309" t="s">
        <v>25</v>
      </c>
      <c r="K5" s="309" t="s">
        <v>32</v>
      </c>
      <c r="L5" s="310" t="s">
        <v>33</v>
      </c>
      <c r="M5" s="309" t="s">
        <v>34</v>
      </c>
      <c r="N5" s="309" t="s">
        <v>35</v>
      </c>
      <c r="O5" s="309" t="s">
        <v>25</v>
      </c>
      <c r="P5" s="309" t="s">
        <v>36</v>
      </c>
      <c r="Q5" s="309" t="s">
        <v>37</v>
      </c>
      <c r="R5" s="309" t="s">
        <v>32</v>
      </c>
      <c r="S5" s="311"/>
      <c r="T5" s="313"/>
      <c r="U5" s="305"/>
      <c r="V5" s="305"/>
      <c r="W5" s="305" t="s">
        <v>38</v>
      </c>
      <c r="X5" s="305" t="s">
        <v>39</v>
      </c>
      <c r="Y5" s="305"/>
      <c r="Z5" s="305"/>
      <c r="AA5" s="305"/>
      <c r="AB5" s="305"/>
      <c r="AC5" s="305"/>
      <c r="AD5" s="305"/>
      <c r="AE5" s="305"/>
      <c r="AF5" s="305"/>
      <c r="AG5" s="309" t="s">
        <v>40</v>
      </c>
      <c r="AH5" s="309"/>
      <c r="AI5" s="309"/>
      <c r="AJ5" s="309"/>
      <c r="AK5" s="309"/>
      <c r="AL5" s="309"/>
      <c r="AM5" s="309"/>
      <c r="AN5" s="309"/>
      <c r="AO5" s="309"/>
      <c r="AP5" s="309"/>
      <c r="AQ5" s="309" t="s">
        <v>41</v>
      </c>
      <c r="AR5" s="309"/>
      <c r="AS5" s="309"/>
      <c r="AT5" s="309"/>
      <c r="AU5" s="309"/>
      <c r="AV5" s="309"/>
      <c r="AW5" s="309"/>
      <c r="AX5" s="305"/>
      <c r="AY5" s="305"/>
      <c r="AZ5" s="305"/>
      <c r="BA5" s="305"/>
      <c r="BB5" s="305"/>
      <c r="BC5" s="305"/>
      <c r="BD5" s="307"/>
      <c r="BE5" s="305"/>
    </row>
    <row r="6" spans="1:57" s="264" customFormat="1" ht="18.75" customHeight="1">
      <c r="A6" s="309"/>
      <c r="B6" s="309"/>
      <c r="C6" s="309"/>
      <c r="D6" s="309"/>
      <c r="E6" s="309"/>
      <c r="F6" s="309"/>
      <c r="G6" s="309"/>
      <c r="H6" s="309"/>
      <c r="I6" s="309"/>
      <c r="J6" s="309"/>
      <c r="K6" s="309"/>
      <c r="L6" s="311"/>
      <c r="M6" s="309"/>
      <c r="N6" s="309"/>
      <c r="O6" s="309"/>
      <c r="P6" s="309"/>
      <c r="Q6" s="309"/>
      <c r="R6" s="309"/>
      <c r="S6" s="311"/>
      <c r="T6" s="313"/>
      <c r="U6" s="305"/>
      <c r="V6" s="305"/>
      <c r="W6" s="305"/>
      <c r="X6" s="305" t="s">
        <v>42</v>
      </c>
      <c r="Y6" s="305" t="s">
        <v>43</v>
      </c>
      <c r="Z6" s="305" t="s">
        <v>44</v>
      </c>
      <c r="AA6" s="305" t="s">
        <v>45</v>
      </c>
      <c r="AB6" s="306" t="s">
        <v>46</v>
      </c>
      <c r="AC6" s="305" t="s">
        <v>47</v>
      </c>
      <c r="AD6" s="305" t="s">
        <v>48</v>
      </c>
      <c r="AE6" s="305" t="s">
        <v>49</v>
      </c>
      <c r="AF6" s="305" t="s">
        <v>50</v>
      </c>
      <c r="AG6" s="305" t="s">
        <v>51</v>
      </c>
      <c r="AH6" s="305" t="s">
        <v>52</v>
      </c>
      <c r="AI6" s="305" t="s">
        <v>53</v>
      </c>
      <c r="AJ6" s="305"/>
      <c r="AK6" s="305"/>
      <c r="AL6" s="305"/>
      <c r="AM6" s="305"/>
      <c r="AN6" s="305"/>
      <c r="AO6" s="305"/>
      <c r="AP6" s="305"/>
      <c r="AQ6" s="305" t="s">
        <v>54</v>
      </c>
      <c r="AR6" s="305" t="s">
        <v>55</v>
      </c>
      <c r="AS6" s="305" t="s">
        <v>56</v>
      </c>
      <c r="AT6" s="305" t="s">
        <v>57</v>
      </c>
      <c r="AU6" s="305" t="s">
        <v>58</v>
      </c>
      <c r="AV6" s="305"/>
      <c r="AW6" s="305" t="s">
        <v>59</v>
      </c>
      <c r="AX6" s="305"/>
      <c r="AY6" s="305" t="s">
        <v>25</v>
      </c>
      <c r="AZ6" s="305" t="s">
        <v>60</v>
      </c>
      <c r="BA6" s="305" t="s">
        <v>61</v>
      </c>
      <c r="BB6" s="305" t="s">
        <v>62</v>
      </c>
      <c r="BC6" s="305"/>
      <c r="BD6" s="307"/>
      <c r="BE6" s="305"/>
    </row>
    <row r="7" spans="1:57" s="264" customFormat="1" ht="29.25" customHeight="1">
      <c r="A7" s="309"/>
      <c r="B7" s="309"/>
      <c r="C7" s="309"/>
      <c r="D7" s="309"/>
      <c r="E7" s="309"/>
      <c r="F7" s="309"/>
      <c r="G7" s="309"/>
      <c r="H7" s="309"/>
      <c r="I7" s="309"/>
      <c r="J7" s="309"/>
      <c r="K7" s="309"/>
      <c r="L7" s="312"/>
      <c r="M7" s="309"/>
      <c r="N7" s="309"/>
      <c r="O7" s="309"/>
      <c r="P7" s="309"/>
      <c r="Q7" s="309"/>
      <c r="R7" s="309"/>
      <c r="S7" s="312"/>
      <c r="T7" s="313"/>
      <c r="U7" s="305"/>
      <c r="V7" s="305"/>
      <c r="W7" s="305"/>
      <c r="X7" s="305"/>
      <c r="Y7" s="305"/>
      <c r="Z7" s="305"/>
      <c r="AA7" s="305"/>
      <c r="AB7" s="308"/>
      <c r="AC7" s="305"/>
      <c r="AD7" s="305"/>
      <c r="AE7" s="305"/>
      <c r="AF7" s="305"/>
      <c r="AG7" s="305"/>
      <c r="AH7" s="305"/>
      <c r="AI7" s="281" t="s">
        <v>63</v>
      </c>
      <c r="AJ7" s="281" t="s">
        <v>64</v>
      </c>
      <c r="AK7" s="281" t="s">
        <v>65</v>
      </c>
      <c r="AL7" s="281" t="s">
        <v>66</v>
      </c>
      <c r="AM7" s="281" t="s">
        <v>67</v>
      </c>
      <c r="AN7" s="281" t="s">
        <v>68</v>
      </c>
      <c r="AO7" s="281" t="s">
        <v>69</v>
      </c>
      <c r="AP7" s="281" t="s">
        <v>59</v>
      </c>
      <c r="AQ7" s="305"/>
      <c r="AR7" s="305"/>
      <c r="AS7" s="305"/>
      <c r="AT7" s="305"/>
      <c r="AU7" s="281" t="s">
        <v>70</v>
      </c>
      <c r="AV7" s="286" t="s">
        <v>71</v>
      </c>
      <c r="AW7" s="305"/>
      <c r="AX7" s="305"/>
      <c r="AY7" s="305"/>
      <c r="AZ7" s="305"/>
      <c r="BA7" s="305"/>
      <c r="BB7" s="305"/>
      <c r="BC7" s="305"/>
      <c r="BD7" s="308"/>
      <c r="BE7" s="305"/>
    </row>
    <row r="8" spans="1:57" s="265" customFormat="1" ht="14.25" customHeight="1">
      <c r="A8" s="273">
        <v>1</v>
      </c>
      <c r="B8" s="273">
        <v>2</v>
      </c>
      <c r="C8" s="273">
        <v>3</v>
      </c>
      <c r="D8" s="273">
        <v>4</v>
      </c>
      <c r="E8" s="273">
        <v>5</v>
      </c>
      <c r="F8" s="273">
        <v>6</v>
      </c>
      <c r="G8" s="273">
        <v>7</v>
      </c>
      <c r="H8" s="273">
        <v>8</v>
      </c>
      <c r="I8" s="273">
        <v>9</v>
      </c>
      <c r="J8" s="273">
        <v>10</v>
      </c>
      <c r="K8" s="273">
        <v>11</v>
      </c>
      <c r="L8" s="273"/>
      <c r="M8" s="273">
        <v>12</v>
      </c>
      <c r="N8" s="273">
        <v>13</v>
      </c>
      <c r="O8" s="273">
        <v>14</v>
      </c>
      <c r="P8" s="273">
        <v>15</v>
      </c>
      <c r="Q8" s="273">
        <v>16</v>
      </c>
      <c r="R8" s="273">
        <v>17</v>
      </c>
      <c r="S8" s="273">
        <v>18</v>
      </c>
      <c r="T8" s="273">
        <v>22</v>
      </c>
      <c r="U8" s="273">
        <v>23</v>
      </c>
      <c r="V8" s="273">
        <v>24</v>
      </c>
      <c r="W8" s="273">
        <v>25</v>
      </c>
      <c r="X8" s="273">
        <v>26</v>
      </c>
      <c r="Y8" s="273">
        <v>27</v>
      </c>
      <c r="Z8" s="273">
        <v>28</v>
      </c>
      <c r="AA8" s="273">
        <v>29</v>
      </c>
      <c r="AB8" s="273">
        <v>30</v>
      </c>
      <c r="AC8" s="273">
        <v>31</v>
      </c>
      <c r="AD8" s="273">
        <v>32</v>
      </c>
      <c r="AE8" s="273">
        <v>33</v>
      </c>
      <c r="AF8" s="273">
        <v>34</v>
      </c>
      <c r="AG8" s="273">
        <v>35</v>
      </c>
      <c r="AH8" s="273">
        <v>36</v>
      </c>
      <c r="AI8" s="273">
        <v>37</v>
      </c>
      <c r="AJ8" s="273">
        <v>38</v>
      </c>
      <c r="AK8" s="273">
        <v>39</v>
      </c>
      <c r="AL8" s="273">
        <v>40</v>
      </c>
      <c r="AM8" s="273">
        <v>41</v>
      </c>
      <c r="AN8" s="273">
        <v>42</v>
      </c>
      <c r="AO8" s="273">
        <v>43</v>
      </c>
      <c r="AP8" s="273">
        <v>45</v>
      </c>
      <c r="AQ8" s="273">
        <v>46</v>
      </c>
      <c r="AR8" s="273">
        <v>47</v>
      </c>
      <c r="AS8" s="273">
        <v>48</v>
      </c>
      <c r="AT8" s="273">
        <v>49</v>
      </c>
      <c r="AU8" s="273">
        <v>50</v>
      </c>
      <c r="AV8" s="273">
        <v>51</v>
      </c>
      <c r="AW8" s="273">
        <v>52</v>
      </c>
      <c r="AX8" s="273">
        <v>53</v>
      </c>
      <c r="AY8" s="273">
        <v>54</v>
      </c>
      <c r="AZ8" s="273">
        <v>55</v>
      </c>
      <c r="BA8" s="273">
        <v>56</v>
      </c>
      <c r="BB8" s="273">
        <v>57</v>
      </c>
      <c r="BC8" s="273">
        <v>58</v>
      </c>
      <c r="BD8" s="273">
        <v>59</v>
      </c>
      <c r="BE8" s="273">
        <v>60</v>
      </c>
    </row>
    <row r="9" spans="1:57" ht="36.75" customHeight="1">
      <c r="A9" s="274">
        <v>1</v>
      </c>
      <c r="B9" s="275" t="str">
        <f>封面!B5</f>
        <v>岷山乡政府</v>
      </c>
      <c r="C9" s="276">
        <f t="shared" ref="C9" si="0">SUM(D9:I9)</f>
        <v>46</v>
      </c>
      <c r="D9" s="277">
        <f>人员!D12</f>
        <v>20</v>
      </c>
      <c r="E9" s="277">
        <f>人员!D13</f>
        <v>0</v>
      </c>
      <c r="F9" s="277">
        <f>人员!D14</f>
        <v>17</v>
      </c>
      <c r="G9" s="277">
        <f>人员!D15</f>
        <v>0</v>
      </c>
      <c r="H9" s="277">
        <f>人员!D16</f>
        <v>0</v>
      </c>
      <c r="I9" s="277">
        <f>人员!D24</f>
        <v>9</v>
      </c>
      <c r="J9" s="276">
        <f t="shared" ref="J9" si="1">SUM(K9:N9)</f>
        <v>21</v>
      </c>
      <c r="K9" s="277">
        <f>人员!D18</f>
        <v>0</v>
      </c>
      <c r="L9" s="277">
        <f>人员!D21</f>
        <v>21</v>
      </c>
      <c r="M9" s="277">
        <f>人员!D20</f>
        <v>0</v>
      </c>
      <c r="N9" s="277">
        <f>人员!D29</f>
        <v>0</v>
      </c>
      <c r="O9" s="276">
        <f t="shared" ref="O9" si="2">SUM(P9:R9)</f>
        <v>4</v>
      </c>
      <c r="P9" s="277">
        <f>人员!D33</f>
        <v>4</v>
      </c>
      <c r="Q9" s="277">
        <f>人员!D34</f>
        <v>0</v>
      </c>
      <c r="R9" s="277">
        <f>人员!D35</f>
        <v>0</v>
      </c>
      <c r="S9" s="277">
        <f>人员!D53</f>
        <v>1</v>
      </c>
      <c r="T9" s="277">
        <f>经费安排!C12</f>
        <v>0</v>
      </c>
      <c r="U9" s="282">
        <f>SUM(V9,AY9,BC9)</f>
        <v>648.35131839999997</v>
      </c>
      <c r="V9" s="282">
        <f>SUM(W9,AX9)</f>
        <v>648.35131839999997</v>
      </c>
      <c r="W9" s="282">
        <f>SUM(X9,AG9,AQ9)</f>
        <v>445.79131839999997</v>
      </c>
      <c r="X9" s="282">
        <f>SUM(Y9:AF9)</f>
        <v>337.47032839999997</v>
      </c>
      <c r="Y9" s="275">
        <f>经费安排!D16</f>
        <v>224.9436</v>
      </c>
      <c r="Z9" s="275">
        <f>经费安排!D22</f>
        <v>0</v>
      </c>
      <c r="AA9" s="275">
        <f>经费安排!D21</f>
        <v>17.88</v>
      </c>
      <c r="AB9" s="275">
        <f>经费安排!D17</f>
        <v>57.286696400000004</v>
      </c>
      <c r="AC9" s="275">
        <f>经费安排!D19</f>
        <v>26.993232000000006</v>
      </c>
      <c r="AD9" s="275">
        <f>经费安排!D20</f>
        <v>10.3668</v>
      </c>
      <c r="AE9" s="286"/>
      <c r="AF9" s="275">
        <f>经费安排!D23</f>
        <v>0</v>
      </c>
      <c r="AG9" s="282">
        <f t="shared" ref="AG9" si="3">SUM(AH9:AI9)</f>
        <v>12.3</v>
      </c>
      <c r="AH9" s="282">
        <f>C9*T9</f>
        <v>0</v>
      </c>
      <c r="AI9" s="282">
        <f>SUM(AJ9:AP9)</f>
        <v>12.3</v>
      </c>
      <c r="AJ9" s="275">
        <f>经费安排!D26</f>
        <v>0</v>
      </c>
      <c r="AK9" s="275">
        <f>经费安排!D27</f>
        <v>0</v>
      </c>
      <c r="AL9" s="275">
        <f>经费安排!D28</f>
        <v>0</v>
      </c>
      <c r="AM9" s="275">
        <f>经费安排!D29</f>
        <v>0</v>
      </c>
      <c r="AN9" s="275">
        <f>经费安排!D30</f>
        <v>0</v>
      </c>
      <c r="AO9" s="275">
        <f>经费安排!D31</f>
        <v>12.3</v>
      </c>
      <c r="AP9" s="275">
        <f>经费安排!D32</f>
        <v>0</v>
      </c>
      <c r="AQ9" s="282">
        <f t="shared" ref="AQ9" si="4">SUM(AR9:AW9)</f>
        <v>96.020989999999998</v>
      </c>
      <c r="AR9" s="275">
        <f>经费安排!D34</f>
        <v>3.7223999999999995</v>
      </c>
      <c r="AS9" s="275">
        <f>经费安排!D35</f>
        <v>0</v>
      </c>
      <c r="AT9" s="275">
        <f>经费安排!D36</f>
        <v>0</v>
      </c>
      <c r="AU9" s="275">
        <f>经费安排!D37</f>
        <v>73.481576000000004</v>
      </c>
      <c r="AV9" s="275">
        <f>经费安排!D38</f>
        <v>18.817014</v>
      </c>
      <c r="AW9" s="275">
        <f>经费安排!D39</f>
        <v>0</v>
      </c>
      <c r="AX9" s="275">
        <f>经费安排!D40</f>
        <v>202.56000000000003</v>
      </c>
      <c r="AY9" s="282">
        <f t="shared" ref="AY9" si="5">SUM(AZ9:BB9)</f>
        <v>0</v>
      </c>
      <c r="AZ9" s="275">
        <f>经费安排!E15</f>
        <v>0</v>
      </c>
      <c r="BA9" s="275">
        <f>经费安排!E25</f>
        <v>0</v>
      </c>
      <c r="BB9" s="275">
        <f>经费安排!E24-经费安排!E25</f>
        <v>0</v>
      </c>
      <c r="BC9" s="275">
        <f>经费安排!F13</f>
        <v>0</v>
      </c>
      <c r="BD9" s="286"/>
      <c r="BE9" s="275" t="str">
        <f>经费安排!G32&amp;经费安排!A41&amp;经费安排!A42&amp;经费安排!A43&amp;经费安排!A44&amp;经费安排!A45&amp;经费安排!A46&amp;经费安排!A47</f>
        <v>1、计生聘干支出2、原其他统筹经费、转移支付3、乡镇新增转移支付4、扶贫工作经费5、农业税增收补助6、纪检工作经费7、临时救助</v>
      </c>
    </row>
    <row r="10" spans="1:57">
      <c r="A10" s="278"/>
      <c r="B10" s="278"/>
      <c r="C10" s="279"/>
      <c r="D10" s="279"/>
      <c r="E10" s="279"/>
      <c r="F10" s="279"/>
      <c r="G10" s="279"/>
      <c r="H10" s="279"/>
      <c r="I10" s="279"/>
      <c r="J10" s="279"/>
      <c r="K10" s="279"/>
      <c r="L10" s="279"/>
      <c r="M10" s="279"/>
      <c r="N10" s="280"/>
      <c r="O10" s="280"/>
      <c r="P10" s="280"/>
      <c r="Q10" s="280"/>
      <c r="R10" s="280"/>
      <c r="S10" s="280"/>
      <c r="T10" s="283"/>
      <c r="U10" s="284"/>
      <c r="V10" s="284"/>
      <c r="W10" s="285"/>
      <c r="X10" s="285"/>
      <c r="Y10" s="285"/>
      <c r="Z10" s="285"/>
      <c r="AA10" s="285"/>
      <c r="AB10" s="285"/>
      <c r="AC10" s="285"/>
      <c r="AD10" s="285"/>
      <c r="AE10" s="285"/>
      <c r="AF10" s="285"/>
      <c r="AG10" s="285"/>
      <c r="AH10" s="285"/>
      <c r="AI10" s="285"/>
      <c r="AJ10" s="285"/>
      <c r="AK10" s="285"/>
      <c r="AL10" s="285"/>
      <c r="AM10" s="285"/>
      <c r="AN10" s="285"/>
      <c r="AO10" s="285"/>
      <c r="AP10" s="284"/>
      <c r="AQ10" s="284"/>
      <c r="AR10" s="284"/>
      <c r="AS10" s="284"/>
      <c r="AT10" s="284"/>
      <c r="AU10" s="284"/>
      <c r="AV10" s="284"/>
      <c r="AW10" s="284"/>
      <c r="AX10" s="284"/>
      <c r="AY10" s="284"/>
      <c r="AZ10" s="284"/>
      <c r="BA10" s="284"/>
      <c r="BB10" s="284"/>
      <c r="BC10" s="284"/>
      <c r="BD10" s="284"/>
      <c r="BE10" s="288"/>
    </row>
    <row r="11" spans="1:57">
      <c r="A11" s="278"/>
      <c r="B11" s="278"/>
      <c r="C11" s="279"/>
      <c r="D11" s="279"/>
      <c r="E11" s="279"/>
      <c r="F11" s="279"/>
      <c r="G11" s="279"/>
      <c r="H11" s="279"/>
      <c r="I11" s="279"/>
      <c r="J11" s="279"/>
      <c r="K11" s="279"/>
      <c r="L11" s="279"/>
      <c r="M11" s="279"/>
      <c r="N11" s="280"/>
      <c r="O11" s="280"/>
      <c r="P11" s="280"/>
      <c r="Q11" s="280"/>
      <c r="R11" s="280"/>
      <c r="S11" s="280"/>
      <c r="T11" s="283"/>
      <c r="U11" s="284"/>
      <c r="V11" s="284"/>
      <c r="W11" s="285"/>
      <c r="X11" s="285"/>
      <c r="Y11" s="285"/>
      <c r="Z11" s="285"/>
      <c r="AA11" s="285"/>
      <c r="AB11" s="285"/>
      <c r="AC11" s="285"/>
      <c r="AD11" s="285"/>
      <c r="AE11" s="285"/>
      <c r="AF11" s="285"/>
      <c r="AG11" s="285"/>
      <c r="AH11" s="285"/>
      <c r="AI11" s="285"/>
      <c r="AJ11" s="285"/>
      <c r="AK11" s="285"/>
      <c r="AL11" s="285"/>
      <c r="AM11" s="285"/>
      <c r="AN11" s="285"/>
      <c r="AO11" s="285"/>
      <c r="AP11" s="284"/>
      <c r="AQ11" s="284"/>
      <c r="AR11" s="284"/>
      <c r="AS11" s="284"/>
      <c r="AT11" s="284"/>
      <c r="AU11" s="284"/>
      <c r="AV11" s="284"/>
      <c r="AW11" s="284"/>
      <c r="AX11" s="284"/>
      <c r="AY11" s="284"/>
      <c r="AZ11" s="284"/>
      <c r="BA11" s="284"/>
      <c r="BB11" s="284"/>
      <c r="BC11" s="284"/>
      <c r="BD11" s="284"/>
      <c r="BE11" s="288"/>
    </row>
  </sheetData>
  <sheetProtection sheet="1" objects="1" scenarios="1" selectLockedCells="1"/>
  <mergeCells count="61">
    <mergeCell ref="B1:BE1"/>
    <mergeCell ref="B2:C2"/>
    <mergeCell ref="C3:R3"/>
    <mergeCell ref="V3:AX3"/>
    <mergeCell ref="C4:I4"/>
    <mergeCell ref="J4:N4"/>
    <mergeCell ref="O4:R4"/>
    <mergeCell ref="W4:AW4"/>
    <mergeCell ref="U3:U7"/>
    <mergeCell ref="V4:V7"/>
    <mergeCell ref="W5:W7"/>
    <mergeCell ref="AQ6:AQ7"/>
    <mergeCell ref="AR6:AR7"/>
    <mergeCell ref="AS6:AS7"/>
    <mergeCell ref="AT6:AT7"/>
    <mergeCell ref="AW6:AW7"/>
    <mergeCell ref="X5:AF5"/>
    <mergeCell ref="AG5:AP5"/>
    <mergeCell ref="AQ5:AW5"/>
    <mergeCell ref="AI6:AP6"/>
    <mergeCell ref="AU6:AV6"/>
    <mergeCell ref="X6:X7"/>
    <mergeCell ref="Y6:Y7"/>
    <mergeCell ref="Z6:Z7"/>
    <mergeCell ref="AA6:AA7"/>
    <mergeCell ref="AB6:AB7"/>
    <mergeCell ref="AC6:AC7"/>
    <mergeCell ref="AD6:AD7"/>
    <mergeCell ref="AE6:AE7"/>
    <mergeCell ref="AF6:AF7"/>
    <mergeCell ref="AG6:AG7"/>
    <mergeCell ref="AH6:AH7"/>
    <mergeCell ref="A3:A7"/>
    <mergeCell ref="B3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5:R7"/>
    <mergeCell ref="S3:S7"/>
    <mergeCell ref="T3:T7"/>
    <mergeCell ref="BC3:BC7"/>
    <mergeCell ref="BD4:BD7"/>
    <mergeCell ref="BE3:BE7"/>
    <mergeCell ref="AY3:BB5"/>
    <mergeCell ref="AX4:AX7"/>
    <mergeCell ref="AY6:AY7"/>
    <mergeCell ref="AZ6:AZ7"/>
    <mergeCell ref="BA6:BA7"/>
    <mergeCell ref="BB6:BB7"/>
  </mergeCells>
  <phoneticPr fontId="11" type="noConversion"/>
  <printOptions horizontalCentered="1"/>
  <pageMargins left="0.90551181102362199" right="0.70866141732283505" top="0.90551181102362199" bottom="0.70866141732283505" header="0.511811023622047" footer="0.31496062992126"/>
  <pageSetup paperSize="9" scale="85" pageOrder="overThenDown" orientation="landscape"/>
  <headerFooter alignWithMargins="0">
    <oddHeader>&amp;L附件3：&amp;R</oddHeader>
    <oddFooter>&amp;C第 &amp;P 页，共 &amp;N 页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dimension ref="A1:I60"/>
  <sheetViews>
    <sheetView workbookViewId="0">
      <selection activeCell="F5" sqref="F5"/>
    </sheetView>
  </sheetViews>
  <sheetFormatPr defaultColWidth="9" defaultRowHeight="15.6"/>
  <cols>
    <col min="1" max="1" width="4.69921875" customWidth="1"/>
    <col min="2" max="2" width="11.59765625" customWidth="1"/>
    <col min="3" max="3" width="17.59765625" customWidth="1"/>
    <col min="4" max="4" width="20.8984375" customWidth="1"/>
    <col min="5" max="5" width="10" customWidth="1"/>
    <col min="6" max="6" width="13" customWidth="1"/>
    <col min="7" max="7" width="15.8984375" customWidth="1"/>
    <col min="8" max="9" width="12.8984375" customWidth="1"/>
  </cols>
  <sheetData>
    <row r="1" spans="1:9" ht="23.25" customHeight="1">
      <c r="A1" s="439" t="s">
        <v>585</v>
      </c>
      <c r="B1" s="439"/>
      <c r="C1" s="439"/>
      <c r="D1" s="439"/>
      <c r="E1" s="439"/>
      <c r="F1" s="439"/>
      <c r="G1" s="439"/>
      <c r="H1" s="439"/>
      <c r="I1" s="439"/>
    </row>
    <row r="2" spans="1:9" ht="18.75" customHeight="1">
      <c r="A2" s="433" t="s">
        <v>73</v>
      </c>
      <c r="B2" s="440"/>
      <c r="C2" s="30" t="str">
        <f>封面!B5</f>
        <v>岷山乡政府</v>
      </c>
      <c r="D2" s="31"/>
      <c r="E2" s="31"/>
      <c r="H2" s="31"/>
      <c r="I2" s="36" t="s">
        <v>491</v>
      </c>
    </row>
    <row r="3" spans="1:9" ht="23.25" customHeight="1">
      <c r="A3" s="443" t="s">
        <v>302</v>
      </c>
      <c r="B3" s="443" t="s">
        <v>303</v>
      </c>
      <c r="C3" s="443" t="s">
        <v>586</v>
      </c>
      <c r="D3" s="443" t="s">
        <v>587</v>
      </c>
      <c r="E3" s="443" t="s">
        <v>588</v>
      </c>
      <c r="F3" s="443" t="s">
        <v>589</v>
      </c>
      <c r="G3" s="441" t="s">
        <v>590</v>
      </c>
      <c r="H3" s="441"/>
      <c r="I3" s="441"/>
    </row>
    <row r="4" spans="1:9" ht="23.25" customHeight="1">
      <c r="A4" s="444"/>
      <c r="B4" s="444"/>
      <c r="C4" s="444"/>
      <c r="D4" s="444"/>
      <c r="E4" s="444"/>
      <c r="F4" s="444"/>
      <c r="G4" s="8" t="s">
        <v>25</v>
      </c>
      <c r="H4" s="8" t="s">
        <v>591</v>
      </c>
      <c r="I4" s="8" t="s">
        <v>592</v>
      </c>
    </row>
    <row r="5" spans="1:9" ht="23.25" customHeight="1">
      <c r="A5" s="435" t="s">
        <v>293</v>
      </c>
      <c r="B5" s="442"/>
      <c r="C5" s="442"/>
      <c r="D5" s="442"/>
      <c r="E5" s="436"/>
      <c r="F5" s="32">
        <f>SUM(F6:F60)</f>
        <v>14900</v>
      </c>
      <c r="G5" s="32">
        <f t="shared" ref="G5:I5" si="0">SUM(G6:G60)</f>
        <v>178800</v>
      </c>
      <c r="H5" s="32">
        <f t="shared" si="0"/>
        <v>178800</v>
      </c>
      <c r="I5" s="32">
        <f t="shared" si="0"/>
        <v>0</v>
      </c>
    </row>
    <row r="6" spans="1:9" ht="23.25" customHeight="1">
      <c r="A6" s="10">
        <v>1</v>
      </c>
      <c r="B6" s="33" t="s">
        <v>506</v>
      </c>
      <c r="C6" s="12"/>
      <c r="D6" s="12"/>
      <c r="E6" s="12"/>
      <c r="F6" s="33">
        <v>400</v>
      </c>
      <c r="G6" s="32">
        <f>SUM(H6:I6)</f>
        <v>4800</v>
      </c>
      <c r="H6" s="12">
        <f>F6*12</f>
        <v>4800</v>
      </c>
      <c r="I6" s="12"/>
    </row>
    <row r="7" spans="1:9" ht="23.25" customHeight="1">
      <c r="A7" s="10">
        <v>2</v>
      </c>
      <c r="B7" s="33" t="s">
        <v>507</v>
      </c>
      <c r="C7" s="12"/>
      <c r="D7" s="12"/>
      <c r="E7" s="12"/>
      <c r="F7" s="33">
        <v>400</v>
      </c>
      <c r="G7" s="32">
        <f t="shared" ref="G7:G20" si="1">SUM(H7:I7)</f>
        <v>4800</v>
      </c>
      <c r="H7" s="12">
        <f t="shared" ref="H7:H60" si="2">F7*12</f>
        <v>4800</v>
      </c>
      <c r="I7" s="12"/>
    </row>
    <row r="8" spans="1:9" ht="23.25" customHeight="1">
      <c r="A8" s="10">
        <v>3</v>
      </c>
      <c r="B8" s="33" t="s">
        <v>508</v>
      </c>
      <c r="C8" s="12"/>
      <c r="D8" s="12"/>
      <c r="E8" s="12"/>
      <c r="F8" s="33">
        <v>400</v>
      </c>
      <c r="G8" s="32">
        <f t="shared" si="1"/>
        <v>4800</v>
      </c>
      <c r="H8" s="12">
        <f t="shared" si="2"/>
        <v>4800</v>
      </c>
      <c r="I8" s="12"/>
    </row>
    <row r="9" spans="1:9" ht="23.25" customHeight="1">
      <c r="A9" s="10">
        <v>4</v>
      </c>
      <c r="B9" s="33" t="s">
        <v>509</v>
      </c>
      <c r="C9" s="12"/>
      <c r="D9" s="12"/>
      <c r="E9" s="12"/>
      <c r="F9" s="33">
        <v>400</v>
      </c>
      <c r="G9" s="32">
        <f t="shared" si="1"/>
        <v>4800</v>
      </c>
      <c r="H9" s="12">
        <f t="shared" si="2"/>
        <v>4800</v>
      </c>
      <c r="I9" s="12"/>
    </row>
    <row r="10" spans="1:9" ht="23.25" customHeight="1">
      <c r="A10" s="10">
        <v>5</v>
      </c>
      <c r="B10" s="33" t="s">
        <v>511</v>
      </c>
      <c r="C10" s="12"/>
      <c r="D10" s="12"/>
      <c r="E10" s="12"/>
      <c r="F10" s="33">
        <v>400</v>
      </c>
      <c r="G10" s="32">
        <f t="shared" si="1"/>
        <v>4800</v>
      </c>
      <c r="H10" s="12">
        <f t="shared" si="2"/>
        <v>4800</v>
      </c>
      <c r="I10" s="12"/>
    </row>
    <row r="11" spans="1:9" ht="23.25" customHeight="1">
      <c r="A11" s="10">
        <v>6</v>
      </c>
      <c r="B11" s="33" t="s">
        <v>510</v>
      </c>
      <c r="C11" s="12"/>
      <c r="D11" s="12"/>
      <c r="E11" s="12"/>
      <c r="F11" s="33">
        <v>400</v>
      </c>
      <c r="G11" s="32">
        <f t="shared" si="1"/>
        <v>4800</v>
      </c>
      <c r="H11" s="12">
        <f t="shared" si="2"/>
        <v>4800</v>
      </c>
      <c r="I11" s="12"/>
    </row>
    <row r="12" spans="1:9" ht="23.25" customHeight="1">
      <c r="A12" s="10">
        <v>7</v>
      </c>
      <c r="B12" s="33" t="s">
        <v>515</v>
      </c>
      <c r="C12" s="12"/>
      <c r="D12" s="12"/>
      <c r="E12" s="12"/>
      <c r="F12" s="33">
        <v>400</v>
      </c>
      <c r="G12" s="32">
        <f t="shared" si="1"/>
        <v>4800</v>
      </c>
      <c r="H12" s="12">
        <f t="shared" si="2"/>
        <v>4800</v>
      </c>
      <c r="I12" s="12"/>
    </row>
    <row r="13" spans="1:9" ht="23.25" customHeight="1">
      <c r="A13" s="10">
        <v>8</v>
      </c>
      <c r="B13" s="33" t="s">
        <v>512</v>
      </c>
      <c r="C13" s="12"/>
      <c r="D13" s="12"/>
      <c r="E13" s="12"/>
      <c r="F13" s="33">
        <v>400</v>
      </c>
      <c r="G13" s="32">
        <f t="shared" si="1"/>
        <v>4800</v>
      </c>
      <c r="H13" s="12">
        <f t="shared" si="2"/>
        <v>4800</v>
      </c>
      <c r="I13" s="12"/>
    </row>
    <row r="14" spans="1:9" ht="23.25" customHeight="1">
      <c r="A14" s="10">
        <v>9</v>
      </c>
      <c r="B14" s="33" t="s">
        <v>513</v>
      </c>
      <c r="C14" s="12"/>
      <c r="D14" s="12"/>
      <c r="E14" s="12"/>
      <c r="F14" s="33">
        <v>200</v>
      </c>
      <c r="G14" s="32">
        <f t="shared" si="1"/>
        <v>2400</v>
      </c>
      <c r="H14" s="12">
        <f t="shared" si="2"/>
        <v>2400</v>
      </c>
      <c r="I14" s="12"/>
    </row>
    <row r="15" spans="1:9" ht="23.25" customHeight="1">
      <c r="A15" s="10">
        <v>10</v>
      </c>
      <c r="B15" s="33" t="s">
        <v>531</v>
      </c>
      <c r="C15" s="12"/>
      <c r="D15" s="12"/>
      <c r="E15" s="12"/>
      <c r="F15" s="33">
        <v>400</v>
      </c>
      <c r="G15" s="32">
        <f t="shared" si="1"/>
        <v>4800</v>
      </c>
      <c r="H15" s="12">
        <f t="shared" si="2"/>
        <v>4800</v>
      </c>
      <c r="I15" s="12"/>
    </row>
    <row r="16" spans="1:9" ht="23.25" customHeight="1">
      <c r="A16" s="10">
        <v>11</v>
      </c>
      <c r="B16" s="33" t="s">
        <v>514</v>
      </c>
      <c r="C16" s="12"/>
      <c r="D16" s="12"/>
      <c r="E16" s="12"/>
      <c r="F16" s="33">
        <v>300</v>
      </c>
      <c r="G16" s="32">
        <f t="shared" si="1"/>
        <v>3600</v>
      </c>
      <c r="H16" s="12">
        <f t="shared" si="2"/>
        <v>3600</v>
      </c>
      <c r="I16" s="12"/>
    </row>
    <row r="17" spans="1:9" ht="23.25" customHeight="1">
      <c r="A17" s="10">
        <v>12</v>
      </c>
      <c r="B17" s="33" t="s">
        <v>519</v>
      </c>
      <c r="C17" s="12"/>
      <c r="D17" s="12"/>
      <c r="E17" s="12"/>
      <c r="F17" s="33">
        <v>200</v>
      </c>
      <c r="G17" s="32">
        <f t="shared" si="1"/>
        <v>2400</v>
      </c>
      <c r="H17" s="12">
        <f t="shared" si="2"/>
        <v>2400</v>
      </c>
      <c r="I17" s="12"/>
    </row>
    <row r="18" spans="1:9" ht="23.25" customHeight="1">
      <c r="A18" s="10">
        <v>13</v>
      </c>
      <c r="B18" s="33" t="s">
        <v>518</v>
      </c>
      <c r="C18" s="12"/>
      <c r="D18" s="12"/>
      <c r="E18" s="12"/>
      <c r="F18" s="33">
        <v>300</v>
      </c>
      <c r="G18" s="32">
        <f t="shared" si="1"/>
        <v>3600</v>
      </c>
      <c r="H18" s="12">
        <f t="shared" si="2"/>
        <v>3600</v>
      </c>
      <c r="I18" s="12"/>
    </row>
    <row r="19" spans="1:9" ht="23.25" customHeight="1">
      <c r="A19" s="10">
        <v>14</v>
      </c>
      <c r="B19" s="33" t="s">
        <v>520</v>
      </c>
      <c r="C19" s="12"/>
      <c r="D19" s="12"/>
      <c r="E19" s="12"/>
      <c r="F19" s="33">
        <v>200</v>
      </c>
      <c r="G19" s="32">
        <f t="shared" si="1"/>
        <v>2400</v>
      </c>
      <c r="H19" s="12">
        <f t="shared" si="2"/>
        <v>2400</v>
      </c>
      <c r="I19" s="12"/>
    </row>
    <row r="20" spans="1:9" ht="23.25" customHeight="1">
      <c r="A20" s="10">
        <v>15</v>
      </c>
      <c r="B20" s="33" t="s">
        <v>524</v>
      </c>
      <c r="C20" s="12"/>
      <c r="D20" s="12"/>
      <c r="E20" s="12"/>
      <c r="F20" s="33">
        <v>200</v>
      </c>
      <c r="G20" s="32">
        <f t="shared" si="1"/>
        <v>2400</v>
      </c>
      <c r="H20" s="12">
        <f t="shared" si="2"/>
        <v>2400</v>
      </c>
      <c r="I20" s="12"/>
    </row>
    <row r="21" spans="1:9">
      <c r="A21" s="10">
        <v>16</v>
      </c>
      <c r="B21" s="33" t="s">
        <v>523</v>
      </c>
      <c r="C21" s="12"/>
      <c r="D21" s="12"/>
      <c r="E21" s="12"/>
      <c r="F21" s="33">
        <v>200</v>
      </c>
      <c r="G21" s="32">
        <f t="shared" ref="G21:G60" si="3">SUM(H21:I21)</f>
        <v>2400</v>
      </c>
      <c r="H21" s="12">
        <f t="shared" si="2"/>
        <v>2400</v>
      </c>
      <c r="I21" s="12"/>
    </row>
    <row r="22" spans="1:9">
      <c r="A22" s="10">
        <v>17</v>
      </c>
      <c r="B22" s="34" t="s">
        <v>537</v>
      </c>
      <c r="C22" s="12"/>
      <c r="D22" s="12"/>
      <c r="E22" s="12"/>
      <c r="F22" s="33">
        <v>200</v>
      </c>
      <c r="G22" s="32">
        <f t="shared" si="3"/>
        <v>2400</v>
      </c>
      <c r="H22" s="12">
        <f t="shared" si="2"/>
        <v>2400</v>
      </c>
      <c r="I22" s="12"/>
    </row>
    <row r="23" spans="1:9">
      <c r="A23" s="10">
        <v>18</v>
      </c>
      <c r="B23" s="33" t="s">
        <v>528</v>
      </c>
      <c r="C23" s="12"/>
      <c r="D23" s="12"/>
      <c r="E23" s="12"/>
      <c r="F23" s="33">
        <v>400</v>
      </c>
      <c r="G23" s="32">
        <f t="shared" si="3"/>
        <v>4800</v>
      </c>
      <c r="H23" s="12">
        <f t="shared" si="2"/>
        <v>4800</v>
      </c>
      <c r="I23" s="12"/>
    </row>
    <row r="24" spans="1:9">
      <c r="A24" s="10">
        <v>19</v>
      </c>
      <c r="B24" s="33" t="s">
        <v>569</v>
      </c>
      <c r="C24" s="12"/>
      <c r="D24" s="12"/>
      <c r="E24" s="12"/>
      <c r="F24" s="33">
        <v>400</v>
      </c>
      <c r="G24" s="32">
        <f t="shared" si="3"/>
        <v>4800</v>
      </c>
      <c r="H24" s="12">
        <f t="shared" si="2"/>
        <v>4800</v>
      </c>
      <c r="I24" s="12"/>
    </row>
    <row r="25" spans="1:9">
      <c r="A25" s="10">
        <v>20</v>
      </c>
      <c r="B25" s="33" t="s">
        <v>532</v>
      </c>
      <c r="C25" s="12"/>
      <c r="D25" s="12"/>
      <c r="E25" s="12"/>
      <c r="F25" s="33">
        <v>400</v>
      </c>
      <c r="G25" s="32">
        <f t="shared" si="3"/>
        <v>4800</v>
      </c>
      <c r="H25" s="12">
        <f t="shared" si="2"/>
        <v>4800</v>
      </c>
      <c r="I25" s="12"/>
    </row>
    <row r="26" spans="1:9">
      <c r="A26" s="10">
        <v>21</v>
      </c>
      <c r="B26" s="33" t="s">
        <v>525</v>
      </c>
      <c r="C26" s="12"/>
      <c r="D26" s="12"/>
      <c r="E26" s="12"/>
      <c r="F26" s="33">
        <v>200</v>
      </c>
      <c r="G26" s="32">
        <f t="shared" si="3"/>
        <v>2400</v>
      </c>
      <c r="H26" s="12">
        <f t="shared" si="2"/>
        <v>2400</v>
      </c>
      <c r="I26" s="12"/>
    </row>
    <row r="27" spans="1:9">
      <c r="A27" s="10">
        <v>22</v>
      </c>
      <c r="B27" s="33" t="s">
        <v>534</v>
      </c>
      <c r="C27" s="12"/>
      <c r="D27" s="12"/>
      <c r="E27" s="12"/>
      <c r="F27" s="33">
        <v>400</v>
      </c>
      <c r="G27" s="32">
        <f t="shared" si="3"/>
        <v>4800</v>
      </c>
      <c r="H27" s="12">
        <f t="shared" si="2"/>
        <v>4800</v>
      </c>
      <c r="I27" s="12"/>
    </row>
    <row r="28" spans="1:9">
      <c r="A28" s="10">
        <v>23</v>
      </c>
      <c r="B28" s="33" t="s">
        <v>526</v>
      </c>
      <c r="C28" s="12"/>
      <c r="D28" s="12"/>
      <c r="E28" s="12"/>
      <c r="F28" s="33">
        <v>400</v>
      </c>
      <c r="G28" s="32">
        <f t="shared" si="3"/>
        <v>4800</v>
      </c>
      <c r="H28" s="12">
        <f t="shared" si="2"/>
        <v>4800</v>
      </c>
      <c r="I28" s="12"/>
    </row>
    <row r="29" spans="1:9">
      <c r="A29" s="10">
        <v>24</v>
      </c>
      <c r="B29" s="33" t="s">
        <v>593</v>
      </c>
      <c r="C29" s="12"/>
      <c r="D29" s="12"/>
      <c r="E29" s="12"/>
      <c r="F29" s="33">
        <v>300</v>
      </c>
      <c r="G29" s="32">
        <f t="shared" si="3"/>
        <v>3600</v>
      </c>
      <c r="H29" s="12">
        <f t="shared" si="2"/>
        <v>3600</v>
      </c>
      <c r="I29" s="12"/>
    </row>
    <row r="30" spans="1:9">
      <c r="A30" s="10">
        <v>25</v>
      </c>
      <c r="B30" s="33" t="s">
        <v>527</v>
      </c>
      <c r="C30" s="12"/>
      <c r="D30" s="12"/>
      <c r="E30" s="12"/>
      <c r="F30" s="33">
        <v>300</v>
      </c>
      <c r="G30" s="32">
        <f t="shared" si="3"/>
        <v>3600</v>
      </c>
      <c r="H30" s="12">
        <f t="shared" si="2"/>
        <v>3600</v>
      </c>
      <c r="I30" s="12"/>
    </row>
    <row r="31" spans="1:9">
      <c r="A31" s="10">
        <v>26</v>
      </c>
      <c r="B31" s="33" t="s">
        <v>530</v>
      </c>
      <c r="C31" s="12"/>
      <c r="D31" s="12"/>
      <c r="E31" s="12"/>
      <c r="F31" s="33">
        <v>400</v>
      </c>
      <c r="G31" s="32">
        <f t="shared" si="3"/>
        <v>4800</v>
      </c>
      <c r="H31" s="12">
        <f t="shared" si="2"/>
        <v>4800</v>
      </c>
      <c r="I31" s="12"/>
    </row>
    <row r="32" spans="1:9">
      <c r="A32" s="10">
        <v>27</v>
      </c>
      <c r="B32" s="33" t="s">
        <v>533</v>
      </c>
      <c r="C32" s="12"/>
      <c r="D32" s="12"/>
      <c r="E32" s="12"/>
      <c r="F32" s="33">
        <v>400</v>
      </c>
      <c r="G32" s="32">
        <f t="shared" si="3"/>
        <v>4800</v>
      </c>
      <c r="H32" s="12">
        <f t="shared" si="2"/>
        <v>4800</v>
      </c>
      <c r="I32" s="12"/>
    </row>
    <row r="33" spans="1:9">
      <c r="A33" s="10">
        <v>28</v>
      </c>
      <c r="B33" s="33" t="s">
        <v>594</v>
      </c>
      <c r="C33" s="12"/>
      <c r="D33" s="12"/>
      <c r="E33" s="12"/>
      <c r="F33" s="33">
        <v>400</v>
      </c>
      <c r="G33" s="32">
        <f t="shared" si="3"/>
        <v>4800</v>
      </c>
      <c r="H33" s="12">
        <f t="shared" si="2"/>
        <v>4800</v>
      </c>
      <c r="I33" s="12"/>
    </row>
    <row r="34" spans="1:9">
      <c r="A34" s="10">
        <v>29</v>
      </c>
      <c r="B34" s="33" t="s">
        <v>540</v>
      </c>
      <c r="C34" s="12"/>
      <c r="D34" s="12"/>
      <c r="E34" s="12"/>
      <c r="F34" s="33">
        <v>200</v>
      </c>
      <c r="G34" s="32">
        <f t="shared" si="3"/>
        <v>2400</v>
      </c>
      <c r="H34" s="12">
        <f t="shared" si="2"/>
        <v>2400</v>
      </c>
      <c r="I34" s="12"/>
    </row>
    <row r="35" spans="1:9">
      <c r="A35" s="10">
        <v>30</v>
      </c>
      <c r="B35" s="33" t="s">
        <v>595</v>
      </c>
      <c r="C35" s="12"/>
      <c r="D35" s="12"/>
      <c r="E35" s="12"/>
      <c r="F35" s="33">
        <v>200</v>
      </c>
      <c r="G35" s="32">
        <f t="shared" si="3"/>
        <v>2400</v>
      </c>
      <c r="H35" s="12">
        <f t="shared" si="2"/>
        <v>2400</v>
      </c>
      <c r="I35" s="12"/>
    </row>
    <row r="36" spans="1:9">
      <c r="A36" s="10">
        <v>31</v>
      </c>
      <c r="B36" s="33" t="s">
        <v>536</v>
      </c>
      <c r="C36" s="12"/>
      <c r="D36" s="12"/>
      <c r="E36" s="12"/>
      <c r="F36" s="33">
        <v>200</v>
      </c>
      <c r="G36" s="32">
        <f t="shared" si="3"/>
        <v>2400</v>
      </c>
      <c r="H36" s="12">
        <f t="shared" si="2"/>
        <v>2400</v>
      </c>
      <c r="I36" s="12"/>
    </row>
    <row r="37" spans="1:9">
      <c r="A37" s="10">
        <v>32</v>
      </c>
      <c r="B37" s="33" t="s">
        <v>541</v>
      </c>
      <c r="C37" s="12"/>
      <c r="D37" s="12"/>
      <c r="E37" s="12"/>
      <c r="F37" s="33">
        <v>200</v>
      </c>
      <c r="G37" s="32">
        <f t="shared" si="3"/>
        <v>2400</v>
      </c>
      <c r="H37" s="12">
        <f t="shared" si="2"/>
        <v>2400</v>
      </c>
      <c r="I37" s="12"/>
    </row>
    <row r="38" spans="1:9">
      <c r="A38" s="10">
        <v>33</v>
      </c>
      <c r="B38" s="33" t="s">
        <v>596</v>
      </c>
      <c r="C38" s="12"/>
      <c r="D38" s="12"/>
      <c r="E38" s="12"/>
      <c r="F38" s="33">
        <v>200</v>
      </c>
      <c r="G38" s="32">
        <f t="shared" si="3"/>
        <v>2400</v>
      </c>
      <c r="H38" s="12">
        <f t="shared" si="2"/>
        <v>2400</v>
      </c>
      <c r="I38" s="12"/>
    </row>
    <row r="39" spans="1:9">
      <c r="A39" s="10">
        <v>34</v>
      </c>
      <c r="B39" s="34" t="s">
        <v>597</v>
      </c>
      <c r="C39" s="12"/>
      <c r="D39" s="12"/>
      <c r="E39" s="12"/>
      <c r="F39" s="33">
        <v>200</v>
      </c>
      <c r="G39" s="32">
        <f t="shared" si="3"/>
        <v>2400</v>
      </c>
      <c r="H39" s="12">
        <f t="shared" si="2"/>
        <v>2400</v>
      </c>
      <c r="I39" s="12"/>
    </row>
    <row r="40" spans="1:9">
      <c r="A40" s="10">
        <v>35</v>
      </c>
      <c r="B40" s="34" t="s">
        <v>598</v>
      </c>
      <c r="C40" s="12"/>
      <c r="D40" s="12"/>
      <c r="E40" s="12"/>
      <c r="F40" s="33">
        <v>200</v>
      </c>
      <c r="G40" s="32">
        <f t="shared" si="3"/>
        <v>2400</v>
      </c>
      <c r="H40" s="12">
        <f t="shared" si="2"/>
        <v>2400</v>
      </c>
      <c r="I40" s="12"/>
    </row>
    <row r="41" spans="1:9">
      <c r="A41" s="10">
        <v>36</v>
      </c>
      <c r="B41" s="33" t="s">
        <v>599</v>
      </c>
      <c r="C41" s="12"/>
      <c r="D41" s="12"/>
      <c r="E41" s="12"/>
      <c r="F41" s="33">
        <v>300</v>
      </c>
      <c r="G41" s="32">
        <f t="shared" si="3"/>
        <v>3600</v>
      </c>
      <c r="H41" s="12">
        <f t="shared" si="2"/>
        <v>3600</v>
      </c>
      <c r="I41" s="12"/>
    </row>
    <row r="42" spans="1:9">
      <c r="A42" s="10">
        <v>37</v>
      </c>
      <c r="B42" s="33" t="s">
        <v>600</v>
      </c>
      <c r="C42" s="12"/>
      <c r="D42" s="12"/>
      <c r="E42" s="12"/>
      <c r="F42" s="33">
        <v>200</v>
      </c>
      <c r="G42" s="32">
        <f t="shared" si="3"/>
        <v>2400</v>
      </c>
      <c r="H42" s="12">
        <f t="shared" si="2"/>
        <v>2400</v>
      </c>
      <c r="I42" s="12"/>
    </row>
    <row r="43" spans="1:9">
      <c r="A43" s="10">
        <v>38</v>
      </c>
      <c r="B43" s="33" t="s">
        <v>601</v>
      </c>
      <c r="C43" s="12"/>
      <c r="D43" s="12"/>
      <c r="E43" s="12"/>
      <c r="F43" s="33">
        <v>200</v>
      </c>
      <c r="G43" s="32">
        <f t="shared" si="3"/>
        <v>2400</v>
      </c>
      <c r="H43" s="12">
        <f t="shared" si="2"/>
        <v>2400</v>
      </c>
      <c r="I43" s="12"/>
    </row>
    <row r="44" spans="1:9">
      <c r="A44" s="10">
        <v>39</v>
      </c>
      <c r="B44" s="33" t="s">
        <v>602</v>
      </c>
      <c r="C44" s="12"/>
      <c r="D44" s="12"/>
      <c r="E44" s="12"/>
      <c r="F44" s="33">
        <v>200</v>
      </c>
      <c r="G44" s="32">
        <f t="shared" si="3"/>
        <v>2400</v>
      </c>
      <c r="H44" s="12">
        <f t="shared" si="2"/>
        <v>2400</v>
      </c>
      <c r="I44" s="12"/>
    </row>
    <row r="45" spans="1:9">
      <c r="A45" s="10">
        <v>40</v>
      </c>
      <c r="B45" s="33" t="s">
        <v>603</v>
      </c>
      <c r="C45" s="12"/>
      <c r="D45" s="12"/>
      <c r="E45" s="12"/>
      <c r="F45" s="33">
        <v>200</v>
      </c>
      <c r="G45" s="32">
        <f t="shared" si="3"/>
        <v>2400</v>
      </c>
      <c r="H45" s="12">
        <f t="shared" si="2"/>
        <v>2400</v>
      </c>
      <c r="I45" s="12"/>
    </row>
    <row r="46" spans="1:9">
      <c r="A46" s="10">
        <v>41</v>
      </c>
      <c r="B46" s="33" t="s">
        <v>604</v>
      </c>
      <c r="C46" s="12"/>
      <c r="D46" s="12"/>
      <c r="E46" s="12"/>
      <c r="F46" s="33">
        <v>200</v>
      </c>
      <c r="G46" s="32">
        <f t="shared" si="3"/>
        <v>2400</v>
      </c>
      <c r="H46" s="12">
        <f t="shared" si="2"/>
        <v>2400</v>
      </c>
      <c r="I46" s="12"/>
    </row>
    <row r="47" spans="1:9">
      <c r="A47" s="10">
        <v>42</v>
      </c>
      <c r="B47" s="33" t="s">
        <v>605</v>
      </c>
      <c r="C47" s="12"/>
      <c r="D47" s="12"/>
      <c r="E47" s="12"/>
      <c r="F47" s="33">
        <v>200</v>
      </c>
      <c r="G47" s="32">
        <f t="shared" si="3"/>
        <v>2400</v>
      </c>
      <c r="H47" s="12">
        <f t="shared" si="2"/>
        <v>2400</v>
      </c>
      <c r="I47" s="12"/>
    </row>
    <row r="48" spans="1:9">
      <c r="A48" s="10">
        <v>43</v>
      </c>
      <c r="B48" s="35" t="s">
        <v>606</v>
      </c>
      <c r="C48" s="12"/>
      <c r="D48" s="12"/>
      <c r="E48" s="12"/>
      <c r="F48" s="33">
        <v>200</v>
      </c>
      <c r="G48" s="32">
        <f t="shared" si="3"/>
        <v>2400</v>
      </c>
      <c r="H48" s="12">
        <f t="shared" si="2"/>
        <v>2400</v>
      </c>
      <c r="I48" s="12"/>
    </row>
    <row r="49" spans="1:9">
      <c r="A49" s="10">
        <v>44</v>
      </c>
      <c r="B49" s="35" t="s">
        <v>607</v>
      </c>
      <c r="C49" s="12"/>
      <c r="D49" s="12"/>
      <c r="E49" s="12"/>
      <c r="F49" s="33">
        <v>200</v>
      </c>
      <c r="G49" s="32">
        <f t="shared" si="3"/>
        <v>2400</v>
      </c>
      <c r="H49" s="12">
        <f t="shared" si="2"/>
        <v>2400</v>
      </c>
      <c r="I49" s="12"/>
    </row>
    <row r="50" spans="1:9">
      <c r="A50" s="10">
        <v>45</v>
      </c>
      <c r="B50" s="35" t="s">
        <v>608</v>
      </c>
      <c r="C50" s="12"/>
      <c r="D50" s="12"/>
      <c r="E50" s="12"/>
      <c r="F50" s="33">
        <v>200</v>
      </c>
      <c r="G50" s="32">
        <f t="shared" si="3"/>
        <v>2400</v>
      </c>
      <c r="H50" s="12">
        <f t="shared" si="2"/>
        <v>2400</v>
      </c>
      <c r="I50" s="12"/>
    </row>
    <row r="51" spans="1:9">
      <c r="A51" s="10">
        <v>46</v>
      </c>
      <c r="B51" s="35" t="s">
        <v>609</v>
      </c>
      <c r="C51" s="12"/>
      <c r="D51" s="12"/>
      <c r="E51" s="12"/>
      <c r="F51" s="33">
        <v>200</v>
      </c>
      <c r="G51" s="32">
        <f t="shared" si="3"/>
        <v>2400</v>
      </c>
      <c r="H51" s="12">
        <f t="shared" si="2"/>
        <v>2400</v>
      </c>
      <c r="I51" s="12"/>
    </row>
    <row r="52" spans="1:9">
      <c r="A52" s="10">
        <v>47</v>
      </c>
      <c r="B52" s="35" t="s">
        <v>610</v>
      </c>
      <c r="C52" s="12"/>
      <c r="D52" s="12"/>
      <c r="E52" s="12"/>
      <c r="F52" s="33">
        <v>200</v>
      </c>
      <c r="G52" s="32">
        <f t="shared" si="3"/>
        <v>2400</v>
      </c>
      <c r="H52" s="12">
        <f t="shared" si="2"/>
        <v>2400</v>
      </c>
      <c r="I52" s="12"/>
    </row>
    <row r="53" spans="1:9">
      <c r="A53" s="10">
        <v>48</v>
      </c>
      <c r="B53" s="35" t="s">
        <v>611</v>
      </c>
      <c r="C53" s="12"/>
      <c r="D53" s="12"/>
      <c r="E53" s="12"/>
      <c r="F53" s="33">
        <v>200</v>
      </c>
      <c r="G53" s="32">
        <f t="shared" si="3"/>
        <v>2400</v>
      </c>
      <c r="H53" s="12">
        <f t="shared" si="2"/>
        <v>2400</v>
      </c>
      <c r="I53" s="12"/>
    </row>
    <row r="54" spans="1:9">
      <c r="A54" s="10">
        <v>49</v>
      </c>
      <c r="B54" s="35" t="s">
        <v>612</v>
      </c>
      <c r="C54" s="12"/>
      <c r="D54" s="12"/>
      <c r="E54" s="12"/>
      <c r="F54" s="33">
        <v>200</v>
      </c>
      <c r="G54" s="32">
        <f t="shared" si="3"/>
        <v>2400</v>
      </c>
      <c r="H54" s="12">
        <f t="shared" si="2"/>
        <v>2400</v>
      </c>
      <c r="I54" s="12"/>
    </row>
    <row r="55" spans="1:9">
      <c r="A55" s="10">
        <v>50</v>
      </c>
      <c r="B55" s="33" t="s">
        <v>613</v>
      </c>
      <c r="C55" s="12"/>
      <c r="D55" s="12"/>
      <c r="E55" s="12"/>
      <c r="F55" s="33">
        <v>200</v>
      </c>
      <c r="G55" s="32">
        <f t="shared" si="3"/>
        <v>2400</v>
      </c>
      <c r="H55" s="12">
        <f t="shared" si="2"/>
        <v>2400</v>
      </c>
      <c r="I55" s="12"/>
    </row>
    <row r="56" spans="1:9">
      <c r="A56" s="10">
        <v>51</v>
      </c>
      <c r="B56" s="33" t="s">
        <v>614</v>
      </c>
      <c r="C56" s="12"/>
      <c r="D56" s="12"/>
      <c r="E56" s="12"/>
      <c r="F56" s="33">
        <v>200</v>
      </c>
      <c r="G56" s="32">
        <f t="shared" si="3"/>
        <v>2400</v>
      </c>
      <c r="H56" s="12">
        <f t="shared" si="2"/>
        <v>2400</v>
      </c>
      <c r="I56" s="12"/>
    </row>
    <row r="57" spans="1:9">
      <c r="A57" s="10">
        <v>52</v>
      </c>
      <c r="B57" s="34" t="s">
        <v>615</v>
      </c>
      <c r="C57" s="12"/>
      <c r="D57" s="12"/>
      <c r="E57" s="12"/>
      <c r="F57" s="33">
        <v>200</v>
      </c>
      <c r="G57" s="32">
        <f t="shared" si="3"/>
        <v>2400</v>
      </c>
      <c r="H57" s="12">
        <f t="shared" si="2"/>
        <v>2400</v>
      </c>
      <c r="I57" s="12"/>
    </row>
    <row r="58" spans="1:9">
      <c r="A58" s="10">
        <v>53</v>
      </c>
      <c r="B58" s="34" t="s">
        <v>616</v>
      </c>
      <c r="C58" s="12"/>
      <c r="D58" s="12"/>
      <c r="E58" s="12"/>
      <c r="F58" s="33">
        <v>200</v>
      </c>
      <c r="G58" s="32">
        <f t="shared" si="3"/>
        <v>2400</v>
      </c>
      <c r="H58" s="12">
        <f t="shared" si="2"/>
        <v>2400</v>
      </c>
      <c r="I58" s="12"/>
    </row>
    <row r="59" spans="1:9">
      <c r="A59" s="10">
        <v>54</v>
      </c>
      <c r="B59" s="34" t="s">
        <v>617</v>
      </c>
      <c r="C59" s="12"/>
      <c r="D59" s="12"/>
      <c r="E59" s="12"/>
      <c r="F59" s="33">
        <v>200</v>
      </c>
      <c r="G59" s="32">
        <f t="shared" si="3"/>
        <v>2400</v>
      </c>
      <c r="H59" s="12">
        <f t="shared" si="2"/>
        <v>2400</v>
      </c>
      <c r="I59" s="12"/>
    </row>
    <row r="60" spans="1:9">
      <c r="A60" s="297">
        <v>55</v>
      </c>
      <c r="B60" s="300" t="s">
        <v>716</v>
      </c>
      <c r="C60" s="297"/>
      <c r="D60" s="297"/>
      <c r="E60" s="297"/>
      <c r="F60" s="297">
        <v>200</v>
      </c>
      <c r="G60" s="297">
        <f t="shared" si="3"/>
        <v>2400</v>
      </c>
      <c r="H60" s="297">
        <f t="shared" si="2"/>
        <v>2400</v>
      </c>
      <c r="I60" s="297"/>
    </row>
  </sheetData>
  <mergeCells count="10">
    <mergeCell ref="A1:I1"/>
    <mergeCell ref="A2:B2"/>
    <mergeCell ref="G3:I3"/>
    <mergeCell ref="A5:E5"/>
    <mergeCell ref="A3:A4"/>
    <mergeCell ref="B3:B4"/>
    <mergeCell ref="C3:C4"/>
    <mergeCell ref="D3:D4"/>
    <mergeCell ref="E3:E4"/>
    <mergeCell ref="F3:F4"/>
  </mergeCells>
  <phoneticPr fontId="11" type="noConversion"/>
  <conditionalFormatting sqref="B59">
    <cfRule type="duplicateValues" dxfId="2" priority="1"/>
  </conditionalFormatting>
  <conditionalFormatting sqref="B6:B40">
    <cfRule type="duplicateValues" dxfId="1" priority="3"/>
  </conditionalFormatting>
  <conditionalFormatting sqref="B41:B58">
    <cfRule type="duplicateValues" dxfId="0" priority="2"/>
  </conditionalFormatting>
  <printOptions horizontalCentered="1"/>
  <pageMargins left="0.70866141732283505" right="0.70866141732283505" top="0.74803149606299202" bottom="0.74803149606299202" header="0.31496062992126" footer="0.31496062992126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P15"/>
  <sheetViews>
    <sheetView workbookViewId="0">
      <selection activeCell="S10" sqref="S10"/>
    </sheetView>
  </sheetViews>
  <sheetFormatPr defaultColWidth="9" defaultRowHeight="15.6"/>
  <cols>
    <col min="1" max="1" width="3.5" customWidth="1"/>
    <col min="2" max="2" width="10.5" customWidth="1"/>
    <col min="4" max="4" width="15.19921875" customWidth="1"/>
    <col min="5" max="5" width="10.3984375" customWidth="1"/>
    <col min="6" max="6" width="7.19921875" customWidth="1"/>
    <col min="7" max="7" width="12.19921875" customWidth="1"/>
    <col min="8" max="8" width="12.69921875" customWidth="1"/>
    <col min="9" max="9" width="4.796875" customWidth="1"/>
    <col min="10" max="10" width="12.69921875" customWidth="1"/>
    <col min="11" max="11" width="13.5" customWidth="1"/>
    <col min="12" max="12" width="6.796875" customWidth="1"/>
    <col min="13" max="13" width="5.8984375" customWidth="1"/>
    <col min="14" max="14" width="5.296875" customWidth="1"/>
    <col min="15" max="15" width="4.796875" customWidth="1"/>
    <col min="16" max="16" width="5.8984375" customWidth="1"/>
  </cols>
  <sheetData>
    <row r="1" spans="1:16" ht="31.5" customHeight="1">
      <c r="A1" s="451" t="s">
        <v>618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</row>
    <row r="2" spans="1:16" ht="20.399999999999999">
      <c r="A2" s="452" t="s">
        <v>73</v>
      </c>
      <c r="B2" s="452"/>
      <c r="C2" s="20" t="str">
        <f>封面!B5</f>
        <v>岷山乡政府</v>
      </c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453" t="s">
        <v>619</v>
      </c>
      <c r="P2" s="453"/>
    </row>
    <row r="3" spans="1:16" ht="19.5" customHeight="1">
      <c r="A3" s="445" t="s">
        <v>302</v>
      </c>
      <c r="B3" s="449" t="s">
        <v>620</v>
      </c>
      <c r="C3" s="445" t="s">
        <v>621</v>
      </c>
      <c r="D3" s="445" t="s">
        <v>622</v>
      </c>
      <c r="E3" s="445" t="s">
        <v>623</v>
      </c>
      <c r="F3" s="445" t="s">
        <v>624</v>
      </c>
      <c r="G3" s="445" t="s">
        <v>325</v>
      </c>
      <c r="H3" s="454" t="s">
        <v>625</v>
      </c>
      <c r="I3" s="445"/>
      <c r="J3" s="454" t="s">
        <v>626</v>
      </c>
      <c r="K3" s="454"/>
      <c r="L3" s="454"/>
      <c r="M3" s="454"/>
      <c r="N3" s="454"/>
      <c r="O3" s="454"/>
      <c r="P3" s="454"/>
    </row>
    <row r="4" spans="1:16" ht="42" customHeight="1">
      <c r="A4" s="448"/>
      <c r="B4" s="450"/>
      <c r="C4" s="448"/>
      <c r="D4" s="448"/>
      <c r="E4" s="448"/>
      <c r="F4" s="448"/>
      <c r="G4" s="448"/>
      <c r="H4" s="23" t="s">
        <v>627</v>
      </c>
      <c r="I4" s="23" t="s">
        <v>628</v>
      </c>
      <c r="J4" s="23" t="s">
        <v>250</v>
      </c>
      <c r="K4" s="23" t="s">
        <v>164</v>
      </c>
      <c r="L4" s="23" t="s">
        <v>328</v>
      </c>
      <c r="M4" s="23" t="s">
        <v>329</v>
      </c>
      <c r="N4" s="23" t="s">
        <v>330</v>
      </c>
      <c r="O4" s="23" t="s">
        <v>629</v>
      </c>
      <c r="P4" s="27" t="s">
        <v>332</v>
      </c>
    </row>
    <row r="5" spans="1:16" ht="42" customHeight="1">
      <c r="A5" s="445" t="s">
        <v>293</v>
      </c>
      <c r="B5" s="446"/>
      <c r="C5" s="446"/>
      <c r="D5" s="446"/>
      <c r="E5" s="447"/>
      <c r="F5" s="24">
        <f>SUM(F6:F15)</f>
        <v>27</v>
      </c>
      <c r="G5" s="24">
        <f t="shared" ref="G5:P5" si="0">SUM(G6:G15)</f>
        <v>260000</v>
      </c>
      <c r="H5" s="24">
        <f t="shared" si="0"/>
        <v>260000</v>
      </c>
      <c r="I5" s="24">
        <f t="shared" si="0"/>
        <v>0</v>
      </c>
      <c r="J5" s="24">
        <f t="shared" si="0"/>
        <v>260000</v>
      </c>
      <c r="K5" s="24">
        <f t="shared" si="0"/>
        <v>260000</v>
      </c>
      <c r="L5" s="24">
        <f t="shared" si="0"/>
        <v>0</v>
      </c>
      <c r="M5" s="24">
        <f t="shared" si="0"/>
        <v>0</v>
      </c>
      <c r="N5" s="24">
        <f t="shared" si="0"/>
        <v>0</v>
      </c>
      <c r="O5" s="24">
        <f t="shared" si="0"/>
        <v>0</v>
      </c>
      <c r="P5" s="28">
        <f t="shared" si="0"/>
        <v>0</v>
      </c>
    </row>
    <row r="6" spans="1:16" ht="33.75" customHeight="1">
      <c r="A6" s="22" t="s">
        <v>630</v>
      </c>
      <c r="B6" s="22" t="s">
        <v>631</v>
      </c>
      <c r="C6" s="22" t="s">
        <v>632</v>
      </c>
      <c r="D6" s="22" t="s">
        <v>633</v>
      </c>
      <c r="E6" s="22" t="s">
        <v>634</v>
      </c>
      <c r="F6" s="25">
        <v>2</v>
      </c>
      <c r="G6" s="24">
        <f>SUM(H6:I6)</f>
        <v>40000</v>
      </c>
      <c r="H6" s="26">
        <v>40000</v>
      </c>
      <c r="I6" s="26"/>
      <c r="J6" s="24">
        <f>SUM(K6:P6)</f>
        <v>40000</v>
      </c>
      <c r="K6" s="26">
        <v>40000</v>
      </c>
      <c r="L6" s="26"/>
      <c r="M6" s="26"/>
      <c r="N6" s="26"/>
      <c r="O6" s="26"/>
      <c r="P6" s="29"/>
    </row>
    <row r="7" spans="1:16" ht="33.75" customHeight="1">
      <c r="A7" s="22" t="s">
        <v>635</v>
      </c>
      <c r="B7" s="22" t="s">
        <v>631</v>
      </c>
      <c r="C7" s="22" t="s">
        <v>632</v>
      </c>
      <c r="D7" s="22" t="s">
        <v>636</v>
      </c>
      <c r="E7" s="22" t="s">
        <v>634</v>
      </c>
      <c r="F7" s="25">
        <v>10</v>
      </c>
      <c r="G7" s="24">
        <f t="shared" ref="G7:G15" si="1">SUM(H7:I7)</f>
        <v>65000</v>
      </c>
      <c r="H7" s="26">
        <v>65000</v>
      </c>
      <c r="I7" s="26"/>
      <c r="J7" s="24">
        <f t="shared" ref="J7:J15" si="2">SUM(K7:P7)</f>
        <v>65000</v>
      </c>
      <c r="K7" s="26">
        <v>65000</v>
      </c>
      <c r="L7" s="26"/>
      <c r="M7" s="26"/>
      <c r="N7" s="26"/>
      <c r="O7" s="26"/>
      <c r="P7" s="29"/>
    </row>
    <row r="8" spans="1:16" ht="33.75" customHeight="1">
      <c r="A8" s="22" t="s">
        <v>637</v>
      </c>
      <c r="B8" s="22" t="s">
        <v>631</v>
      </c>
      <c r="C8" s="22" t="s">
        <v>632</v>
      </c>
      <c r="D8" s="22" t="s">
        <v>638</v>
      </c>
      <c r="E8" s="22" t="s">
        <v>634</v>
      </c>
      <c r="F8" s="25">
        <v>3</v>
      </c>
      <c r="G8" s="24">
        <f t="shared" si="1"/>
        <v>40000</v>
      </c>
      <c r="H8" s="26">
        <v>40000</v>
      </c>
      <c r="I8" s="26"/>
      <c r="J8" s="24">
        <f t="shared" si="2"/>
        <v>40000</v>
      </c>
      <c r="K8" s="26">
        <v>40000</v>
      </c>
      <c r="L8" s="26"/>
      <c r="M8" s="26"/>
      <c r="N8" s="26"/>
      <c r="O8" s="26"/>
      <c r="P8" s="29"/>
    </row>
    <row r="9" spans="1:16" ht="33.75" customHeight="1">
      <c r="A9" s="22" t="s">
        <v>639</v>
      </c>
      <c r="B9" s="22" t="s">
        <v>631</v>
      </c>
      <c r="C9" s="22" t="s">
        <v>632</v>
      </c>
      <c r="D9" s="22" t="s">
        <v>640</v>
      </c>
      <c r="E9" s="22" t="s">
        <v>634</v>
      </c>
      <c r="F9" s="25">
        <v>8</v>
      </c>
      <c r="G9" s="24">
        <f t="shared" si="1"/>
        <v>70000</v>
      </c>
      <c r="H9" s="26">
        <v>70000</v>
      </c>
      <c r="I9" s="26"/>
      <c r="J9" s="24">
        <f t="shared" si="2"/>
        <v>70000</v>
      </c>
      <c r="K9" s="26">
        <v>70000</v>
      </c>
      <c r="L9" s="26"/>
      <c r="M9" s="26"/>
      <c r="N9" s="26"/>
      <c r="O9" s="26"/>
      <c r="P9" s="29"/>
    </row>
    <row r="10" spans="1:16" ht="33.75" customHeight="1">
      <c r="A10" s="22" t="s">
        <v>641</v>
      </c>
      <c r="B10" s="22" t="s">
        <v>631</v>
      </c>
      <c r="C10" s="22" t="s">
        <v>632</v>
      </c>
      <c r="D10" s="22" t="s">
        <v>642</v>
      </c>
      <c r="E10" s="22" t="s">
        <v>634</v>
      </c>
      <c r="F10" s="25">
        <v>2</v>
      </c>
      <c r="G10" s="24">
        <f t="shared" si="1"/>
        <v>25000</v>
      </c>
      <c r="H10" s="26">
        <v>25000</v>
      </c>
      <c r="I10" s="26"/>
      <c r="J10" s="24">
        <f t="shared" si="2"/>
        <v>25000</v>
      </c>
      <c r="K10" s="26">
        <v>25000</v>
      </c>
      <c r="L10" s="26"/>
      <c r="M10" s="26"/>
      <c r="N10" s="26"/>
      <c r="O10" s="26"/>
      <c r="P10" s="29"/>
    </row>
    <row r="11" spans="1:16" ht="33.75" customHeight="1">
      <c r="A11" s="22" t="s">
        <v>643</v>
      </c>
      <c r="B11" s="22" t="s">
        <v>631</v>
      </c>
      <c r="C11" s="22" t="s">
        <v>632</v>
      </c>
      <c r="D11" s="22" t="s">
        <v>644</v>
      </c>
      <c r="E11" s="22" t="s">
        <v>634</v>
      </c>
      <c r="F11" s="25">
        <v>2</v>
      </c>
      <c r="G11" s="24">
        <f t="shared" si="1"/>
        <v>20000</v>
      </c>
      <c r="H11" s="26">
        <v>20000</v>
      </c>
      <c r="I11" s="26"/>
      <c r="J11" s="24">
        <f t="shared" si="2"/>
        <v>20000</v>
      </c>
      <c r="K11" s="26">
        <v>20000</v>
      </c>
      <c r="L11" s="26"/>
      <c r="M11" s="26"/>
      <c r="N11" s="26"/>
      <c r="O11" s="26"/>
      <c r="P11" s="29"/>
    </row>
    <row r="12" spans="1:16" ht="33.75" customHeight="1">
      <c r="A12" s="22" t="s">
        <v>645</v>
      </c>
      <c r="B12" s="22"/>
      <c r="C12" s="22"/>
      <c r="D12" s="22"/>
      <c r="E12" s="22"/>
      <c r="F12" s="25"/>
      <c r="G12" s="24">
        <f t="shared" si="1"/>
        <v>0</v>
      </c>
      <c r="H12" s="26"/>
      <c r="I12" s="26"/>
      <c r="J12" s="24">
        <f t="shared" si="2"/>
        <v>0</v>
      </c>
      <c r="K12" s="26"/>
      <c r="L12" s="26"/>
      <c r="M12" s="26"/>
      <c r="N12" s="26"/>
      <c r="O12" s="26"/>
      <c r="P12" s="29"/>
    </row>
    <row r="13" spans="1:16" ht="33.75" customHeight="1">
      <c r="A13" s="22" t="s">
        <v>646</v>
      </c>
      <c r="B13" s="22"/>
      <c r="C13" s="22"/>
      <c r="D13" s="22"/>
      <c r="E13" s="22"/>
      <c r="F13" s="25"/>
      <c r="G13" s="24">
        <f t="shared" si="1"/>
        <v>0</v>
      </c>
      <c r="H13" s="26"/>
      <c r="I13" s="26"/>
      <c r="J13" s="24">
        <f t="shared" si="2"/>
        <v>0</v>
      </c>
      <c r="K13" s="26"/>
      <c r="L13" s="26"/>
      <c r="M13" s="26"/>
      <c r="N13" s="26"/>
      <c r="O13" s="26"/>
      <c r="P13" s="29"/>
    </row>
    <row r="14" spans="1:16" ht="33.75" customHeight="1">
      <c r="A14" s="22" t="s">
        <v>647</v>
      </c>
      <c r="B14" s="22"/>
      <c r="C14" s="22"/>
      <c r="D14" s="22"/>
      <c r="E14" s="22"/>
      <c r="F14" s="25"/>
      <c r="G14" s="24">
        <f t="shared" si="1"/>
        <v>0</v>
      </c>
      <c r="H14" s="26"/>
      <c r="I14" s="26"/>
      <c r="J14" s="24">
        <f t="shared" si="2"/>
        <v>0</v>
      </c>
      <c r="K14" s="26"/>
      <c r="L14" s="26"/>
      <c r="M14" s="26"/>
      <c r="N14" s="26"/>
      <c r="O14" s="26"/>
      <c r="P14" s="29"/>
    </row>
    <row r="15" spans="1:16" ht="33.75" customHeight="1">
      <c r="A15" s="22" t="s">
        <v>352</v>
      </c>
      <c r="B15" s="22"/>
      <c r="C15" s="22"/>
      <c r="D15" s="22"/>
      <c r="E15" s="22"/>
      <c r="F15" s="25"/>
      <c r="G15" s="24">
        <f t="shared" si="1"/>
        <v>0</v>
      </c>
      <c r="H15" s="26"/>
      <c r="I15" s="26"/>
      <c r="J15" s="24">
        <f t="shared" si="2"/>
        <v>0</v>
      </c>
      <c r="K15" s="26"/>
      <c r="L15" s="26"/>
      <c r="M15" s="26"/>
      <c r="N15" s="26"/>
      <c r="O15" s="26"/>
      <c r="P15" s="29"/>
    </row>
  </sheetData>
  <mergeCells count="13">
    <mergeCell ref="A1:P1"/>
    <mergeCell ref="A2:B2"/>
    <mergeCell ref="O2:P2"/>
    <mergeCell ref="H3:I3"/>
    <mergeCell ref="J3:P3"/>
    <mergeCell ref="F3:F4"/>
    <mergeCell ref="G3:G4"/>
    <mergeCell ref="A5:E5"/>
    <mergeCell ref="A3:A4"/>
    <mergeCell ref="B3:B4"/>
    <mergeCell ref="C3:C4"/>
    <mergeCell ref="D3:D4"/>
    <mergeCell ref="E3:E4"/>
  </mergeCells>
  <phoneticPr fontId="11" type="noConversion"/>
  <printOptions horizontalCentered="1"/>
  <pageMargins left="0.70866141732283505" right="0.70866141732283505" top="0.74803149606299202" bottom="0.74803149606299202" header="0.31496062992126" footer="0.31496062992126"/>
  <pageSetup paperSize="9" scale="85" orientation="landscape" r:id="rId1"/>
  <headerFooter>
    <oddFooter>&amp;C第 &amp;P 页，共 &amp;N 页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1:H10"/>
  <sheetViews>
    <sheetView workbookViewId="0">
      <selection activeCell="G7" sqref="G7"/>
    </sheetView>
  </sheetViews>
  <sheetFormatPr defaultColWidth="9" defaultRowHeight="15.6"/>
  <cols>
    <col min="1" max="1" width="11.8984375" customWidth="1"/>
    <col min="2" max="2" width="16.8984375" customWidth="1"/>
    <col min="3" max="6" width="13.3984375" customWidth="1"/>
    <col min="7" max="7" width="18.8984375" customWidth="1"/>
    <col min="8" max="8" width="20.59765625" customWidth="1"/>
  </cols>
  <sheetData>
    <row r="1" spans="1:8" ht="47.25" customHeight="1">
      <c r="A1" s="459" t="s">
        <v>648</v>
      </c>
      <c r="B1" s="459"/>
      <c r="C1" s="459"/>
      <c r="D1" s="459"/>
      <c r="E1" s="459"/>
      <c r="F1" s="459"/>
      <c r="G1" s="459"/>
      <c r="H1" s="459"/>
    </row>
    <row r="2" spans="1:8" ht="37.5" customHeight="1">
      <c r="A2" s="6" t="s">
        <v>73</v>
      </c>
      <c r="B2" s="15" t="str">
        <f>封面!B5</f>
        <v>岷山乡政府</v>
      </c>
      <c r="C2" s="15"/>
      <c r="H2" s="6" t="s">
        <v>7</v>
      </c>
    </row>
    <row r="3" spans="1:8" ht="37.5" customHeight="1">
      <c r="A3" s="455" t="s">
        <v>649</v>
      </c>
      <c r="B3" s="456"/>
      <c r="C3" s="360" t="s">
        <v>650</v>
      </c>
      <c r="D3" s="436"/>
      <c r="E3" s="360" t="s">
        <v>651</v>
      </c>
      <c r="F3" s="436"/>
      <c r="G3" s="10" t="s">
        <v>652</v>
      </c>
      <c r="H3" s="8" t="s">
        <v>17</v>
      </c>
    </row>
    <row r="4" spans="1:8" ht="37.5" customHeight="1">
      <c r="A4" s="457"/>
      <c r="B4" s="458"/>
      <c r="C4" s="8" t="s">
        <v>653</v>
      </c>
      <c r="D4" s="8" t="s">
        <v>654</v>
      </c>
      <c r="E4" s="8" t="s">
        <v>653</v>
      </c>
      <c r="F4" s="8" t="s">
        <v>655</v>
      </c>
      <c r="G4" s="8" t="s">
        <v>653</v>
      </c>
      <c r="H4" s="8"/>
    </row>
    <row r="5" spans="1:8" ht="37.5" customHeight="1">
      <c r="A5" s="435" t="s">
        <v>656</v>
      </c>
      <c r="B5" s="436"/>
      <c r="C5" s="16">
        <f>SUM(C6:C9)</f>
        <v>23</v>
      </c>
      <c r="D5" s="16">
        <f>SUM(D6:D9)</f>
        <v>22.7</v>
      </c>
      <c r="E5" s="16">
        <f>SUM(E6:E9)</f>
        <v>72</v>
      </c>
      <c r="F5" s="16">
        <f>SUM(F6:F9)</f>
        <v>22</v>
      </c>
      <c r="G5" s="16">
        <f>SUM(G6:G9)</f>
        <v>22</v>
      </c>
      <c r="H5" s="8"/>
    </row>
    <row r="6" spans="1:8" ht="37.5" customHeight="1">
      <c r="A6" s="435" t="s">
        <v>657</v>
      </c>
      <c r="B6" s="436"/>
      <c r="C6" s="8">
        <v>0</v>
      </c>
      <c r="D6" s="12">
        <v>0</v>
      </c>
      <c r="E6" s="12">
        <v>0</v>
      </c>
      <c r="F6" s="12">
        <v>0</v>
      </c>
      <c r="G6" s="12">
        <v>0</v>
      </c>
      <c r="H6" s="12"/>
    </row>
    <row r="7" spans="1:8" ht="37.5" customHeight="1">
      <c r="A7" s="435" t="s">
        <v>68</v>
      </c>
      <c r="B7" s="436"/>
      <c r="C7" s="8">
        <v>19</v>
      </c>
      <c r="D7" s="12">
        <v>18.7</v>
      </c>
      <c r="E7" s="12">
        <v>68</v>
      </c>
      <c r="F7" s="12">
        <v>18</v>
      </c>
      <c r="G7" s="12">
        <v>18</v>
      </c>
      <c r="H7" s="12"/>
    </row>
    <row r="8" spans="1:8" ht="37.5" customHeight="1">
      <c r="A8" s="435" t="s">
        <v>658</v>
      </c>
      <c r="B8" s="436"/>
      <c r="C8" s="8">
        <v>4</v>
      </c>
      <c r="D8" s="12">
        <v>4</v>
      </c>
      <c r="E8" s="12">
        <v>4</v>
      </c>
      <c r="F8" s="12">
        <v>4</v>
      </c>
      <c r="G8" s="12">
        <v>4</v>
      </c>
      <c r="H8" s="12"/>
    </row>
    <row r="9" spans="1:8" ht="37.5" customHeight="1">
      <c r="A9" s="435" t="s">
        <v>659</v>
      </c>
      <c r="B9" s="436"/>
      <c r="C9" s="17">
        <v>0</v>
      </c>
      <c r="D9" s="12">
        <v>0</v>
      </c>
      <c r="E9" s="12">
        <v>0</v>
      </c>
      <c r="F9" s="12">
        <v>0</v>
      </c>
      <c r="G9" s="12">
        <v>0</v>
      </c>
      <c r="H9" s="12"/>
    </row>
    <row r="10" spans="1:8" ht="37.5" customHeight="1">
      <c r="A10" s="18" t="s">
        <v>660</v>
      </c>
      <c r="B10" s="19"/>
      <c r="C10" s="19"/>
    </row>
  </sheetData>
  <mergeCells count="9">
    <mergeCell ref="A7:B7"/>
    <mergeCell ref="A8:B8"/>
    <mergeCell ref="A9:B9"/>
    <mergeCell ref="A3:B4"/>
    <mergeCell ref="A1:H1"/>
    <mergeCell ref="C3:D3"/>
    <mergeCell ref="E3:F3"/>
    <mergeCell ref="A5:B5"/>
    <mergeCell ref="A6:B6"/>
  </mergeCells>
  <phoneticPr fontId="11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>
  <dimension ref="A1:G13"/>
  <sheetViews>
    <sheetView workbookViewId="0">
      <selection activeCell="H11" sqref="H11"/>
    </sheetView>
  </sheetViews>
  <sheetFormatPr defaultColWidth="9" defaultRowHeight="15.6"/>
  <cols>
    <col min="1" max="1" width="12.8984375" customWidth="1"/>
    <col min="2" max="2" width="12.19921875" customWidth="1"/>
    <col min="3" max="3" width="26.59765625" customWidth="1"/>
    <col min="4" max="4" width="13.3984375" customWidth="1"/>
    <col min="5" max="5" width="15.19921875" customWidth="1"/>
    <col min="6" max="6" width="16" customWidth="1"/>
    <col min="7" max="7" width="18" customWidth="1"/>
  </cols>
  <sheetData>
    <row r="1" spans="1:7" ht="44.25" customHeight="1">
      <c r="A1" s="459" t="s">
        <v>661</v>
      </c>
      <c r="B1" s="459"/>
      <c r="C1" s="459"/>
      <c r="D1" s="459"/>
      <c r="E1" s="459"/>
      <c r="F1" s="459"/>
      <c r="G1" s="459"/>
    </row>
    <row r="2" spans="1:7" ht="30" customHeight="1">
      <c r="A2" s="6" t="s">
        <v>73</v>
      </c>
      <c r="B2" s="7" t="str">
        <f>封面!B5</f>
        <v>岷山乡政府</v>
      </c>
      <c r="G2" s="6" t="s">
        <v>7</v>
      </c>
    </row>
    <row r="3" spans="1:7" ht="25.5" customHeight="1">
      <c r="A3" s="460" t="s">
        <v>662</v>
      </c>
      <c r="B3" s="460" t="s">
        <v>663</v>
      </c>
      <c r="C3" s="460" t="s">
        <v>664</v>
      </c>
      <c r="D3" s="460" t="s">
        <v>665</v>
      </c>
      <c r="E3" s="441" t="s">
        <v>666</v>
      </c>
      <c r="F3" s="441"/>
      <c r="G3" s="441" t="s">
        <v>17</v>
      </c>
    </row>
    <row r="4" spans="1:7" ht="25.5" customHeight="1">
      <c r="A4" s="461"/>
      <c r="B4" s="461"/>
      <c r="C4" s="461"/>
      <c r="D4" s="461"/>
      <c r="E4" s="9" t="s">
        <v>667</v>
      </c>
      <c r="F4" s="9" t="s">
        <v>652</v>
      </c>
      <c r="G4" s="356"/>
    </row>
    <row r="5" spans="1:7" ht="25.5" customHeight="1">
      <c r="A5" s="435" t="s">
        <v>656</v>
      </c>
      <c r="B5" s="442"/>
      <c r="C5" s="436"/>
      <c r="D5" s="11">
        <f>SUM(D6:D13)</f>
        <v>0</v>
      </c>
      <c r="E5" s="11">
        <f>SUM(E6:E13)</f>
        <v>0</v>
      </c>
      <c r="F5" s="11">
        <f>SUM(F6:F13)</f>
        <v>0</v>
      </c>
      <c r="G5" s="12"/>
    </row>
    <row r="6" spans="1:7" ht="25.5" customHeight="1">
      <c r="A6" s="12"/>
      <c r="B6" s="12"/>
      <c r="C6" s="12"/>
      <c r="D6" s="13"/>
      <c r="E6" s="14"/>
      <c r="F6" s="14"/>
      <c r="G6" s="12"/>
    </row>
    <row r="7" spans="1:7" ht="25.5" customHeight="1">
      <c r="A7" s="12"/>
      <c r="B7" s="12"/>
      <c r="C7" s="12"/>
      <c r="D7" s="13"/>
      <c r="E7" s="14"/>
      <c r="F7" s="14"/>
      <c r="G7" s="12"/>
    </row>
    <row r="8" spans="1:7" ht="25.5" customHeight="1">
      <c r="A8" s="12"/>
      <c r="B8" s="12"/>
      <c r="C8" s="12"/>
      <c r="D8" s="13"/>
      <c r="E8" s="14"/>
      <c r="F8" s="14"/>
      <c r="G8" s="12"/>
    </row>
    <row r="9" spans="1:7" ht="25.5" customHeight="1">
      <c r="A9" s="12"/>
      <c r="B9" s="12"/>
      <c r="C9" s="12"/>
      <c r="D9" s="13"/>
      <c r="E9" s="14"/>
      <c r="F9" s="14"/>
      <c r="G9" s="12"/>
    </row>
    <row r="10" spans="1:7" ht="25.5" customHeight="1">
      <c r="A10" s="12"/>
      <c r="B10" s="12"/>
      <c r="C10" s="12"/>
      <c r="D10" s="13"/>
      <c r="E10" s="14"/>
      <c r="F10" s="14"/>
      <c r="G10" s="12"/>
    </row>
    <row r="11" spans="1:7" ht="25.5" customHeight="1">
      <c r="A11" s="12"/>
      <c r="B11" s="12"/>
      <c r="C11" s="12"/>
      <c r="D11" s="13"/>
      <c r="E11" s="14"/>
      <c r="F11" s="14"/>
      <c r="G11" s="12"/>
    </row>
    <row r="12" spans="1:7" ht="25.5" customHeight="1">
      <c r="A12" s="12"/>
      <c r="B12" s="12"/>
      <c r="C12" s="12"/>
      <c r="D12" s="13"/>
      <c r="E12" s="14"/>
      <c r="F12" s="14"/>
      <c r="G12" s="12"/>
    </row>
    <row r="13" spans="1:7" ht="25.5" customHeight="1">
      <c r="A13" s="12"/>
      <c r="B13" s="12"/>
      <c r="C13" s="12"/>
      <c r="D13" s="13"/>
      <c r="E13" s="14"/>
      <c r="F13" s="14"/>
      <c r="G13" s="12"/>
    </row>
  </sheetData>
  <mergeCells count="8">
    <mergeCell ref="A1:G1"/>
    <mergeCell ref="E3:F3"/>
    <mergeCell ref="A5:C5"/>
    <mergeCell ref="A3:A4"/>
    <mergeCell ref="B3:B4"/>
    <mergeCell ref="C3:C4"/>
    <mergeCell ref="D3:D4"/>
    <mergeCell ref="G3:G4"/>
  </mergeCells>
  <phoneticPr fontId="11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F6" sqref="F6"/>
    </sheetView>
  </sheetViews>
  <sheetFormatPr defaultColWidth="9" defaultRowHeight="14.4"/>
  <cols>
    <col min="1" max="4" width="9" style="1"/>
    <col min="5" max="5" width="26" style="1" customWidth="1"/>
    <col min="6" max="6" width="9" style="1" customWidth="1"/>
    <col min="7" max="16384" width="9" style="1"/>
  </cols>
  <sheetData>
    <row r="1" spans="1:8" ht="20.399999999999999">
      <c r="A1" s="481" t="s">
        <v>668</v>
      </c>
      <c r="B1" s="481"/>
      <c r="C1" s="481"/>
      <c r="D1" s="481"/>
      <c r="E1" s="481"/>
      <c r="F1" s="481"/>
      <c r="G1" s="481"/>
      <c r="H1" s="481"/>
    </row>
    <row r="2" spans="1:8" ht="15.6">
      <c r="A2" s="482" t="s">
        <v>669</v>
      </c>
      <c r="B2" s="482"/>
      <c r="C2" s="482"/>
      <c r="D2" s="482"/>
      <c r="E2" s="482"/>
      <c r="F2" s="482"/>
      <c r="G2" s="482"/>
      <c r="H2" s="482"/>
    </row>
    <row r="3" spans="1:8" ht="15.9" customHeight="1">
      <c r="A3" s="472" t="s">
        <v>670</v>
      </c>
      <c r="B3" s="476"/>
      <c r="C3" s="473"/>
      <c r="D3" s="472"/>
      <c r="E3" s="476"/>
      <c r="F3" s="476"/>
      <c r="G3" s="476"/>
      <c r="H3" s="473"/>
    </row>
    <row r="4" spans="1:8" ht="15.9" customHeight="1">
      <c r="A4" s="462" t="s">
        <v>671</v>
      </c>
      <c r="B4" s="466" t="s">
        <v>672</v>
      </c>
      <c r="C4" s="467"/>
      <c r="D4" s="466" t="s">
        <v>673</v>
      </c>
      <c r="E4" s="467"/>
      <c r="F4" s="472" t="s">
        <v>674</v>
      </c>
      <c r="G4" s="476"/>
      <c r="H4" s="473"/>
    </row>
    <row r="5" spans="1:8" ht="15.9" customHeight="1">
      <c r="A5" s="462"/>
      <c r="B5" s="470"/>
      <c r="C5" s="471"/>
      <c r="D5" s="470"/>
      <c r="E5" s="471"/>
      <c r="F5" s="2" t="s">
        <v>675</v>
      </c>
      <c r="G5" s="2" t="s">
        <v>591</v>
      </c>
      <c r="H5" s="2" t="s">
        <v>676</v>
      </c>
    </row>
    <row r="6" spans="1:8" ht="15.9" customHeight="1">
      <c r="A6" s="462"/>
      <c r="B6" s="472" t="s">
        <v>677</v>
      </c>
      <c r="C6" s="473"/>
      <c r="D6" s="472"/>
      <c r="E6" s="473"/>
      <c r="F6" s="3"/>
      <c r="G6" s="3"/>
      <c r="H6" s="3"/>
    </row>
    <row r="7" spans="1:8" ht="15.9" customHeight="1">
      <c r="A7" s="462"/>
      <c r="B7" s="472" t="s">
        <v>678</v>
      </c>
      <c r="C7" s="473"/>
      <c r="D7" s="472"/>
      <c r="E7" s="473"/>
      <c r="F7" s="3"/>
      <c r="G7" s="3"/>
      <c r="H7" s="3"/>
    </row>
    <row r="8" spans="1:8" ht="15.9" customHeight="1">
      <c r="A8" s="462"/>
      <c r="B8" s="472" t="s">
        <v>679</v>
      </c>
      <c r="C8" s="473"/>
      <c r="D8" s="472"/>
      <c r="E8" s="473"/>
      <c r="F8" s="3"/>
      <c r="G8" s="3"/>
      <c r="H8" s="3"/>
    </row>
    <row r="9" spans="1:8" ht="15.9" customHeight="1">
      <c r="A9" s="462"/>
      <c r="B9" s="472" t="s">
        <v>680</v>
      </c>
      <c r="C9" s="473"/>
      <c r="D9" s="472"/>
      <c r="E9" s="473"/>
      <c r="F9" s="3"/>
      <c r="G9" s="3"/>
      <c r="H9" s="3"/>
    </row>
    <row r="10" spans="1:8" ht="15.9" customHeight="1">
      <c r="A10" s="462"/>
      <c r="B10" s="472" t="s">
        <v>681</v>
      </c>
      <c r="C10" s="476"/>
      <c r="D10" s="476"/>
      <c r="E10" s="473"/>
      <c r="F10" s="4">
        <f>SUM(F6:F9)</f>
        <v>0</v>
      </c>
      <c r="G10" s="4">
        <f t="shared" ref="G10:H10" si="0">SUM(G6:G9)</f>
        <v>0</v>
      </c>
      <c r="H10" s="4">
        <f t="shared" si="0"/>
        <v>0</v>
      </c>
    </row>
    <row r="11" spans="1:8" ht="33.75" customHeight="1">
      <c r="A11" s="5" t="s">
        <v>682</v>
      </c>
      <c r="B11" s="477" t="s">
        <v>683</v>
      </c>
      <c r="C11" s="478"/>
      <c r="D11" s="478"/>
      <c r="E11" s="478"/>
      <c r="F11" s="478"/>
      <c r="G11" s="478"/>
      <c r="H11" s="479"/>
    </row>
    <row r="12" spans="1:8" ht="29.25" customHeight="1">
      <c r="A12" s="5" t="s">
        <v>684</v>
      </c>
      <c r="B12" s="474" t="s">
        <v>683</v>
      </c>
      <c r="C12" s="480"/>
      <c r="D12" s="480"/>
      <c r="E12" s="480"/>
      <c r="F12" s="480"/>
      <c r="G12" s="480"/>
      <c r="H12" s="475"/>
    </row>
    <row r="13" spans="1:8" ht="33" customHeight="1">
      <c r="A13" s="5" t="s">
        <v>685</v>
      </c>
      <c r="B13" s="472"/>
      <c r="C13" s="476"/>
      <c r="D13" s="476"/>
      <c r="E13" s="476"/>
      <c r="F13" s="476"/>
      <c r="G13" s="476"/>
      <c r="H13" s="473"/>
    </row>
    <row r="14" spans="1:8" ht="15.9" customHeight="1">
      <c r="A14" s="462" t="s">
        <v>686</v>
      </c>
      <c r="B14" s="2" t="s">
        <v>687</v>
      </c>
      <c r="C14" s="472" t="s">
        <v>688</v>
      </c>
      <c r="D14" s="473"/>
      <c r="E14" s="462" t="s">
        <v>689</v>
      </c>
      <c r="F14" s="462"/>
      <c r="G14" s="476" t="s">
        <v>690</v>
      </c>
      <c r="H14" s="473"/>
    </row>
    <row r="15" spans="1:8" ht="15.9" customHeight="1">
      <c r="A15" s="462"/>
      <c r="B15" s="462" t="s">
        <v>691</v>
      </c>
      <c r="C15" s="466" t="s">
        <v>692</v>
      </c>
      <c r="D15" s="467"/>
      <c r="E15" s="474" t="s">
        <v>693</v>
      </c>
      <c r="F15" s="475"/>
      <c r="G15" s="474"/>
      <c r="H15" s="475"/>
    </row>
    <row r="16" spans="1:8" ht="15.9" customHeight="1">
      <c r="A16" s="462"/>
      <c r="B16" s="462"/>
      <c r="C16" s="468"/>
      <c r="D16" s="469"/>
      <c r="E16" s="474" t="s">
        <v>694</v>
      </c>
      <c r="F16" s="475"/>
      <c r="G16" s="474"/>
      <c r="H16" s="475"/>
    </row>
    <row r="17" spans="1:8" ht="15.9" customHeight="1">
      <c r="A17" s="462"/>
      <c r="B17" s="462"/>
      <c r="C17" s="470"/>
      <c r="D17" s="471"/>
      <c r="E17" s="474" t="s">
        <v>695</v>
      </c>
      <c r="F17" s="475"/>
      <c r="G17" s="474"/>
      <c r="H17" s="475"/>
    </row>
    <row r="18" spans="1:8" ht="15.9" customHeight="1">
      <c r="A18" s="462"/>
      <c r="B18" s="462"/>
      <c r="C18" s="466" t="s">
        <v>696</v>
      </c>
      <c r="D18" s="467"/>
      <c r="E18" s="474" t="s">
        <v>693</v>
      </c>
      <c r="F18" s="475"/>
      <c r="G18" s="474"/>
      <c r="H18" s="475"/>
    </row>
    <row r="19" spans="1:8" ht="15.9" customHeight="1">
      <c r="A19" s="462"/>
      <c r="B19" s="462"/>
      <c r="C19" s="468"/>
      <c r="D19" s="469"/>
      <c r="E19" s="474" t="s">
        <v>694</v>
      </c>
      <c r="F19" s="475"/>
      <c r="G19" s="474"/>
      <c r="H19" s="475"/>
    </row>
    <row r="20" spans="1:8" ht="15.9" customHeight="1">
      <c r="A20" s="462"/>
      <c r="B20" s="462"/>
      <c r="C20" s="470"/>
      <c r="D20" s="471"/>
      <c r="E20" s="474" t="s">
        <v>695</v>
      </c>
      <c r="F20" s="475"/>
      <c r="G20" s="472"/>
      <c r="H20" s="473"/>
    </row>
    <row r="21" spans="1:8" ht="15.9" customHeight="1">
      <c r="A21" s="462"/>
      <c r="B21" s="462"/>
      <c r="C21" s="466" t="s">
        <v>697</v>
      </c>
      <c r="D21" s="467"/>
      <c r="E21" s="474" t="s">
        <v>693</v>
      </c>
      <c r="F21" s="475"/>
      <c r="G21" s="472"/>
      <c r="H21" s="473"/>
    </row>
    <row r="22" spans="1:8" ht="15.9" customHeight="1">
      <c r="A22" s="462"/>
      <c r="B22" s="462"/>
      <c r="C22" s="468"/>
      <c r="D22" s="469"/>
      <c r="E22" s="474" t="s">
        <v>694</v>
      </c>
      <c r="F22" s="475"/>
      <c r="G22" s="472"/>
      <c r="H22" s="473"/>
    </row>
    <row r="23" spans="1:8" ht="15.9" customHeight="1">
      <c r="A23" s="462"/>
      <c r="B23" s="462"/>
      <c r="C23" s="470"/>
      <c r="D23" s="471"/>
      <c r="E23" s="474" t="s">
        <v>695</v>
      </c>
      <c r="F23" s="475"/>
      <c r="G23" s="472"/>
      <c r="H23" s="473"/>
    </row>
    <row r="24" spans="1:8" ht="15.9" customHeight="1">
      <c r="A24" s="462"/>
      <c r="B24" s="462"/>
      <c r="C24" s="466" t="s">
        <v>698</v>
      </c>
      <c r="D24" s="467"/>
      <c r="E24" s="474" t="s">
        <v>693</v>
      </c>
      <c r="F24" s="475"/>
      <c r="G24" s="472"/>
      <c r="H24" s="473"/>
    </row>
    <row r="25" spans="1:8" ht="15.9" customHeight="1">
      <c r="A25" s="462"/>
      <c r="B25" s="462"/>
      <c r="C25" s="468"/>
      <c r="D25" s="469"/>
      <c r="E25" s="474" t="s">
        <v>694</v>
      </c>
      <c r="F25" s="475"/>
      <c r="G25" s="472"/>
      <c r="H25" s="473"/>
    </row>
    <row r="26" spans="1:8" ht="15.9" customHeight="1">
      <c r="A26" s="462"/>
      <c r="B26" s="462"/>
      <c r="C26" s="470"/>
      <c r="D26" s="471"/>
      <c r="E26" s="474" t="s">
        <v>695</v>
      </c>
      <c r="F26" s="475"/>
      <c r="G26" s="472"/>
      <c r="H26" s="473"/>
    </row>
    <row r="27" spans="1:8" ht="15.9" customHeight="1">
      <c r="A27" s="462"/>
      <c r="B27" s="462"/>
      <c r="C27" s="472" t="s">
        <v>680</v>
      </c>
      <c r="D27" s="473"/>
      <c r="E27" s="474"/>
      <c r="F27" s="475"/>
      <c r="G27" s="472"/>
      <c r="H27" s="473"/>
    </row>
    <row r="28" spans="1:8" ht="15.9" customHeight="1">
      <c r="A28" s="462"/>
      <c r="B28" s="462" t="s">
        <v>699</v>
      </c>
      <c r="C28" s="466" t="s">
        <v>700</v>
      </c>
      <c r="D28" s="467"/>
      <c r="E28" s="474" t="s">
        <v>693</v>
      </c>
      <c r="F28" s="475"/>
      <c r="G28" s="472"/>
      <c r="H28" s="473"/>
    </row>
    <row r="29" spans="1:8" ht="15.9" customHeight="1">
      <c r="A29" s="462"/>
      <c r="B29" s="462"/>
      <c r="C29" s="468"/>
      <c r="D29" s="469"/>
      <c r="E29" s="474" t="s">
        <v>694</v>
      </c>
      <c r="F29" s="475"/>
      <c r="G29" s="472"/>
      <c r="H29" s="473"/>
    </row>
    <row r="30" spans="1:8" ht="15.9" customHeight="1">
      <c r="A30" s="462"/>
      <c r="B30" s="462"/>
      <c r="C30" s="470"/>
      <c r="D30" s="471"/>
      <c r="E30" s="474" t="s">
        <v>695</v>
      </c>
      <c r="F30" s="475"/>
      <c r="G30" s="472"/>
      <c r="H30" s="473"/>
    </row>
    <row r="31" spans="1:8" ht="15.9" customHeight="1">
      <c r="A31" s="462"/>
      <c r="B31" s="462"/>
      <c r="C31" s="466" t="s">
        <v>701</v>
      </c>
      <c r="D31" s="467"/>
      <c r="E31" s="474" t="s">
        <v>693</v>
      </c>
      <c r="F31" s="475"/>
      <c r="G31" s="472"/>
      <c r="H31" s="473"/>
    </row>
    <row r="32" spans="1:8" ht="15.9" customHeight="1">
      <c r="A32" s="462"/>
      <c r="B32" s="462"/>
      <c r="C32" s="468"/>
      <c r="D32" s="469"/>
      <c r="E32" s="474" t="s">
        <v>694</v>
      </c>
      <c r="F32" s="475"/>
      <c r="G32" s="472"/>
      <c r="H32" s="473"/>
    </row>
    <row r="33" spans="1:8" ht="15.9" customHeight="1">
      <c r="A33" s="462"/>
      <c r="B33" s="462"/>
      <c r="C33" s="470"/>
      <c r="D33" s="471"/>
      <c r="E33" s="474" t="s">
        <v>695</v>
      </c>
      <c r="F33" s="475"/>
      <c r="G33" s="472"/>
      <c r="H33" s="473"/>
    </row>
    <row r="34" spans="1:8" ht="15.9" customHeight="1">
      <c r="A34" s="462"/>
      <c r="B34" s="462"/>
      <c r="C34" s="466" t="s">
        <v>702</v>
      </c>
      <c r="D34" s="467"/>
      <c r="E34" s="474" t="s">
        <v>693</v>
      </c>
      <c r="F34" s="475"/>
      <c r="G34" s="472"/>
      <c r="H34" s="473"/>
    </row>
    <row r="35" spans="1:8" ht="15.9" customHeight="1">
      <c r="A35" s="462"/>
      <c r="B35" s="462"/>
      <c r="C35" s="468"/>
      <c r="D35" s="469"/>
      <c r="E35" s="474" t="s">
        <v>694</v>
      </c>
      <c r="F35" s="475"/>
      <c r="G35" s="472"/>
      <c r="H35" s="473"/>
    </row>
    <row r="36" spans="1:8" ht="15.9" customHeight="1">
      <c r="A36" s="462"/>
      <c r="B36" s="462"/>
      <c r="C36" s="470"/>
      <c r="D36" s="471"/>
      <c r="E36" s="474" t="s">
        <v>695</v>
      </c>
      <c r="F36" s="475"/>
      <c r="G36" s="472"/>
      <c r="H36" s="473"/>
    </row>
    <row r="37" spans="1:8" ht="15.9" customHeight="1">
      <c r="A37" s="462"/>
      <c r="B37" s="462"/>
      <c r="C37" s="466" t="s">
        <v>703</v>
      </c>
      <c r="D37" s="467"/>
      <c r="E37" s="474" t="s">
        <v>693</v>
      </c>
      <c r="F37" s="475"/>
      <c r="G37" s="472"/>
      <c r="H37" s="473"/>
    </row>
    <row r="38" spans="1:8" ht="15.9" customHeight="1">
      <c r="A38" s="462"/>
      <c r="B38" s="462"/>
      <c r="C38" s="468"/>
      <c r="D38" s="469"/>
      <c r="E38" s="474" t="s">
        <v>694</v>
      </c>
      <c r="F38" s="475"/>
      <c r="G38" s="472"/>
      <c r="H38" s="473"/>
    </row>
    <row r="39" spans="1:8" ht="15.9" customHeight="1">
      <c r="A39" s="462"/>
      <c r="B39" s="462"/>
      <c r="C39" s="470"/>
      <c r="D39" s="471"/>
      <c r="E39" s="474" t="s">
        <v>695</v>
      </c>
      <c r="F39" s="475"/>
      <c r="G39" s="472"/>
      <c r="H39" s="473"/>
    </row>
    <row r="40" spans="1:8" ht="15.9" customHeight="1">
      <c r="A40" s="462"/>
      <c r="B40" s="462"/>
      <c r="C40" s="472" t="s">
        <v>680</v>
      </c>
      <c r="D40" s="473"/>
      <c r="E40" s="474"/>
      <c r="F40" s="475"/>
      <c r="G40" s="472"/>
      <c r="H40" s="473"/>
    </row>
    <row r="41" spans="1:8" ht="15.9" customHeight="1">
      <c r="A41" s="462"/>
      <c r="B41" s="463" t="s">
        <v>704</v>
      </c>
      <c r="C41" s="466" t="s">
        <v>705</v>
      </c>
      <c r="D41" s="467"/>
      <c r="E41" s="474" t="s">
        <v>693</v>
      </c>
      <c r="F41" s="475"/>
      <c r="G41" s="472"/>
      <c r="H41" s="473"/>
    </row>
    <row r="42" spans="1:8" ht="15.9" customHeight="1">
      <c r="A42" s="462"/>
      <c r="B42" s="464"/>
      <c r="C42" s="468"/>
      <c r="D42" s="469"/>
      <c r="E42" s="474" t="s">
        <v>694</v>
      </c>
      <c r="F42" s="475"/>
      <c r="G42" s="472"/>
      <c r="H42" s="473"/>
    </row>
    <row r="43" spans="1:8" ht="15.9" customHeight="1">
      <c r="A43" s="462"/>
      <c r="B43" s="464"/>
      <c r="C43" s="470"/>
      <c r="D43" s="471"/>
      <c r="E43" s="474" t="s">
        <v>695</v>
      </c>
      <c r="F43" s="475"/>
      <c r="G43" s="472"/>
      <c r="H43" s="473"/>
    </row>
    <row r="44" spans="1:8" ht="15.9" customHeight="1">
      <c r="A44" s="462"/>
      <c r="B44" s="465"/>
      <c r="C44" s="472" t="s">
        <v>680</v>
      </c>
      <c r="D44" s="473"/>
      <c r="E44" s="474"/>
      <c r="F44" s="475"/>
      <c r="G44" s="472"/>
      <c r="H44" s="473"/>
    </row>
  </sheetData>
  <mergeCells count="99">
    <mergeCell ref="A1:H1"/>
    <mergeCell ref="A2:H2"/>
    <mergeCell ref="A3:C3"/>
    <mergeCell ref="D3:H3"/>
    <mergeCell ref="F4:H4"/>
    <mergeCell ref="A4:A10"/>
    <mergeCell ref="B4:C5"/>
    <mergeCell ref="D4:E5"/>
    <mergeCell ref="B6:C6"/>
    <mergeCell ref="D6:E6"/>
    <mergeCell ref="B7:C7"/>
    <mergeCell ref="D7:E7"/>
    <mergeCell ref="B8:C8"/>
    <mergeCell ref="D8:E8"/>
    <mergeCell ref="B9:C9"/>
    <mergeCell ref="D9:E9"/>
    <mergeCell ref="B10:E10"/>
    <mergeCell ref="B11:H11"/>
    <mergeCell ref="B12:H12"/>
    <mergeCell ref="B13:H13"/>
    <mergeCell ref="C14:D14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7:F27"/>
    <mergeCell ref="G27:H27"/>
    <mergeCell ref="E28:F28"/>
    <mergeCell ref="G28:H28"/>
    <mergeCell ref="E24:F24"/>
    <mergeCell ref="G24:H24"/>
    <mergeCell ref="E25:F25"/>
    <mergeCell ref="G25:H25"/>
    <mergeCell ref="E26:F26"/>
    <mergeCell ref="G26:H26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40:F40"/>
    <mergeCell ref="G40:H40"/>
    <mergeCell ref="E41:F41"/>
    <mergeCell ref="G41:H41"/>
    <mergeCell ref="E37:F37"/>
    <mergeCell ref="G37:H37"/>
    <mergeCell ref="E38:F38"/>
    <mergeCell ref="G38:H38"/>
    <mergeCell ref="E39:F39"/>
    <mergeCell ref="G39:H39"/>
    <mergeCell ref="E42:F42"/>
    <mergeCell ref="G42:H42"/>
    <mergeCell ref="E43:F43"/>
    <mergeCell ref="G43:H43"/>
    <mergeCell ref="C44:D44"/>
    <mergeCell ref="E44:F44"/>
    <mergeCell ref="G44:H44"/>
    <mergeCell ref="A14:A44"/>
    <mergeCell ref="B15:B27"/>
    <mergeCell ref="B28:B40"/>
    <mergeCell ref="B41:B44"/>
    <mergeCell ref="C41:D43"/>
    <mergeCell ref="C28:D30"/>
    <mergeCell ref="C34:D36"/>
    <mergeCell ref="C37:D39"/>
    <mergeCell ref="C15:D17"/>
    <mergeCell ref="C18:D20"/>
    <mergeCell ref="C31:D33"/>
    <mergeCell ref="C21:D23"/>
    <mergeCell ref="C24:D26"/>
    <mergeCell ref="C40:D40"/>
    <mergeCell ref="C27:D27"/>
  </mergeCells>
  <phoneticPr fontId="11" type="noConversion"/>
  <pageMargins left="0.70866141732283505" right="0.70866141732283505" top="0.70866141732283505" bottom="0.70866141732283505" header="0.31496062992126" footer="0.31496062992126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57"/>
  <sheetViews>
    <sheetView workbookViewId="0">
      <pane xSplit="2" ySplit="5" topLeftCell="C6" activePane="bottomRight" state="frozen"/>
      <selection pane="topRight"/>
      <selection pane="bottomLeft"/>
      <selection pane="bottomRight" activeCell="I31" sqref="I31"/>
    </sheetView>
  </sheetViews>
  <sheetFormatPr defaultColWidth="9" defaultRowHeight="15.6"/>
  <cols>
    <col min="1" max="1" width="11" style="171" customWidth="1"/>
    <col min="2" max="2" width="21.09765625" style="171" customWidth="1"/>
    <col min="3" max="3" width="19.3984375" customWidth="1"/>
    <col min="4" max="4" width="17.5" customWidth="1"/>
    <col min="5" max="5" width="16.3984375" customWidth="1"/>
    <col min="6" max="6" width="45.59765625" style="237" customWidth="1"/>
  </cols>
  <sheetData>
    <row r="1" spans="1:6" ht="24.75" customHeight="1">
      <c r="A1" s="318" t="s">
        <v>72</v>
      </c>
      <c r="B1" s="318"/>
      <c r="C1" s="318"/>
      <c r="D1" s="318"/>
      <c r="E1" s="318"/>
      <c r="F1" s="318"/>
    </row>
    <row r="2" spans="1:6" ht="22.5" customHeight="1">
      <c r="A2" s="238" t="s">
        <v>73</v>
      </c>
      <c r="B2" s="239" t="str">
        <f>封面!B5</f>
        <v>岷山乡政府</v>
      </c>
      <c r="C2" s="240"/>
      <c r="D2" s="241"/>
      <c r="E2" s="216"/>
      <c r="F2" s="242"/>
    </row>
    <row r="3" spans="1:6" ht="21.75" customHeight="1">
      <c r="A3" s="319" t="s">
        <v>74</v>
      </c>
      <c r="B3" s="319"/>
      <c r="C3" s="319"/>
      <c r="D3" s="243"/>
      <c r="E3" s="244"/>
      <c r="F3" s="245" t="s">
        <v>75</v>
      </c>
    </row>
    <row r="4" spans="1:6" ht="19.5" customHeight="1">
      <c r="A4" s="320" t="s">
        <v>76</v>
      </c>
      <c r="B4" s="321"/>
      <c r="C4" s="246" t="s">
        <v>77</v>
      </c>
      <c r="D4" s="247">
        <v>44105</v>
      </c>
      <c r="E4" s="246" t="s">
        <v>78</v>
      </c>
      <c r="F4" s="248" t="s">
        <v>17</v>
      </c>
    </row>
    <row r="5" spans="1:6" ht="19.5" customHeight="1">
      <c r="A5" s="316" t="s">
        <v>79</v>
      </c>
      <c r="B5" s="317"/>
      <c r="C5" s="249">
        <f>SUM(C6:C10)</f>
        <v>46</v>
      </c>
      <c r="D5" s="249">
        <f>SUM(D6:D10)</f>
        <v>46</v>
      </c>
      <c r="E5" s="250">
        <f>D5-C5</f>
        <v>0</v>
      </c>
      <c r="F5" s="251"/>
    </row>
    <row r="6" spans="1:6" ht="19.5" customHeight="1">
      <c r="A6" s="316" t="s">
        <v>80</v>
      </c>
      <c r="B6" s="317"/>
      <c r="C6" s="252">
        <v>21</v>
      </c>
      <c r="D6" s="252">
        <v>20</v>
      </c>
      <c r="E6" s="250">
        <f t="shared" ref="E6:E57" si="0">D6-C6</f>
        <v>-1</v>
      </c>
      <c r="F6" s="251"/>
    </row>
    <row r="7" spans="1:6" ht="19.5" customHeight="1">
      <c r="A7" s="316" t="s">
        <v>81</v>
      </c>
      <c r="B7" s="317"/>
      <c r="C7" s="252"/>
      <c r="D7" s="252"/>
      <c r="E7" s="250">
        <f t="shared" si="0"/>
        <v>0</v>
      </c>
      <c r="F7" s="251"/>
    </row>
    <row r="8" spans="1:6" ht="19.5" customHeight="1">
      <c r="A8" s="316" t="s">
        <v>82</v>
      </c>
      <c r="B8" s="317"/>
      <c r="C8" s="252">
        <v>25</v>
      </c>
      <c r="D8" s="252">
        <v>26</v>
      </c>
      <c r="E8" s="250">
        <f t="shared" si="0"/>
        <v>1</v>
      </c>
      <c r="F8" s="251"/>
    </row>
    <row r="9" spans="1:6" ht="19.5" customHeight="1">
      <c r="A9" s="316" t="s">
        <v>83</v>
      </c>
      <c r="B9" s="317"/>
      <c r="C9" s="252"/>
      <c r="D9" s="252"/>
      <c r="E9" s="250">
        <f t="shared" si="0"/>
        <v>0</v>
      </c>
      <c r="F9" s="251"/>
    </row>
    <row r="10" spans="1:6" ht="19.5" customHeight="1">
      <c r="A10" s="316" t="s">
        <v>84</v>
      </c>
      <c r="B10" s="317"/>
      <c r="C10" s="252"/>
      <c r="D10" s="252"/>
      <c r="E10" s="250">
        <f t="shared" si="0"/>
        <v>0</v>
      </c>
      <c r="F10" s="253"/>
    </row>
    <row r="11" spans="1:6" ht="19.5" customHeight="1">
      <c r="A11" s="316" t="s">
        <v>85</v>
      </c>
      <c r="B11" s="317"/>
      <c r="C11" s="254">
        <f>SUM(C12:C16)</f>
        <v>40</v>
      </c>
      <c r="D11" s="254">
        <f>SUM(D12:D16)</f>
        <v>37</v>
      </c>
      <c r="E11" s="250">
        <f t="shared" si="0"/>
        <v>-3</v>
      </c>
      <c r="F11" s="251"/>
    </row>
    <row r="12" spans="1:6" ht="19.5" customHeight="1">
      <c r="A12" s="316" t="s">
        <v>80</v>
      </c>
      <c r="B12" s="317"/>
      <c r="C12" s="252">
        <v>21</v>
      </c>
      <c r="D12" s="252">
        <v>20</v>
      </c>
      <c r="E12" s="250">
        <f t="shared" si="0"/>
        <v>-1</v>
      </c>
      <c r="F12" s="251"/>
    </row>
    <row r="13" spans="1:6" ht="19.5" customHeight="1">
      <c r="A13" s="316" t="s">
        <v>81</v>
      </c>
      <c r="B13" s="317"/>
      <c r="C13" s="252"/>
      <c r="D13" s="252"/>
      <c r="E13" s="250">
        <f t="shared" si="0"/>
        <v>0</v>
      </c>
      <c r="F13" s="251"/>
    </row>
    <row r="14" spans="1:6" ht="19.5" customHeight="1">
      <c r="A14" s="316" t="s">
        <v>82</v>
      </c>
      <c r="B14" s="317"/>
      <c r="C14" s="252">
        <v>19</v>
      </c>
      <c r="D14" s="252">
        <v>17</v>
      </c>
      <c r="E14" s="250">
        <f t="shared" si="0"/>
        <v>-2</v>
      </c>
      <c r="F14" s="251"/>
    </row>
    <row r="15" spans="1:6" ht="19.5" customHeight="1">
      <c r="A15" s="316" t="s">
        <v>83</v>
      </c>
      <c r="B15" s="317"/>
      <c r="C15" s="252"/>
      <c r="D15" s="252"/>
      <c r="E15" s="250">
        <f t="shared" si="0"/>
        <v>0</v>
      </c>
      <c r="F15" s="251"/>
    </row>
    <row r="16" spans="1:6" ht="19.5" customHeight="1">
      <c r="A16" s="316" t="s">
        <v>84</v>
      </c>
      <c r="B16" s="317"/>
      <c r="C16" s="252"/>
      <c r="D16" s="252"/>
      <c r="E16" s="250">
        <f t="shared" si="0"/>
        <v>0</v>
      </c>
      <c r="F16" s="251"/>
    </row>
    <row r="17" spans="1:6" ht="19.5" customHeight="1">
      <c r="A17" s="316" t="s">
        <v>86</v>
      </c>
      <c r="B17" s="317"/>
      <c r="C17" s="254">
        <f>SUM(C18:C19)</f>
        <v>20</v>
      </c>
      <c r="D17" s="254">
        <f>SUM(D18:D19)</f>
        <v>21</v>
      </c>
      <c r="E17" s="250">
        <f t="shared" si="0"/>
        <v>1</v>
      </c>
      <c r="F17" s="251"/>
    </row>
    <row r="18" spans="1:6" ht="19.5" customHeight="1">
      <c r="A18" s="316" t="s">
        <v>87</v>
      </c>
      <c r="B18" s="317"/>
      <c r="C18" s="255"/>
      <c r="D18" s="255"/>
      <c r="E18" s="250">
        <f t="shared" si="0"/>
        <v>0</v>
      </c>
      <c r="F18" s="256" t="s">
        <v>88</v>
      </c>
    </row>
    <row r="19" spans="1:6" ht="19.5" customHeight="1">
      <c r="A19" s="316" t="s">
        <v>89</v>
      </c>
      <c r="B19" s="317"/>
      <c r="C19" s="254">
        <f>SUM(C20:C21)</f>
        <v>20</v>
      </c>
      <c r="D19" s="254">
        <f>SUM(D20:D21)</f>
        <v>21</v>
      </c>
      <c r="E19" s="250">
        <f t="shared" si="0"/>
        <v>1</v>
      </c>
      <c r="F19" s="257"/>
    </row>
    <row r="20" spans="1:6" ht="19.5" customHeight="1">
      <c r="A20" s="316" t="s">
        <v>90</v>
      </c>
      <c r="B20" s="317"/>
      <c r="C20" s="255"/>
      <c r="D20" s="255"/>
      <c r="E20" s="250"/>
      <c r="F20" s="258"/>
    </row>
    <row r="21" spans="1:6" ht="19.5" customHeight="1">
      <c r="A21" s="316" t="s">
        <v>91</v>
      </c>
      <c r="B21" s="317"/>
      <c r="C21" s="255">
        <v>20</v>
      </c>
      <c r="D21" s="255">
        <v>21</v>
      </c>
      <c r="E21" s="250"/>
      <c r="F21" s="258"/>
    </row>
    <row r="22" spans="1:6" ht="19.5" customHeight="1">
      <c r="A22" s="316" t="s">
        <v>92</v>
      </c>
      <c r="B22" s="317"/>
      <c r="C22" s="254">
        <f>C23+C29+C32</f>
        <v>21</v>
      </c>
      <c r="D22" s="254">
        <f>D23+D29+D32</f>
        <v>21</v>
      </c>
      <c r="E22" s="250">
        <f t="shared" si="0"/>
        <v>0</v>
      </c>
      <c r="F22" s="251"/>
    </row>
    <row r="23" spans="1:6" ht="19.5" customHeight="1">
      <c r="A23" s="316" t="s">
        <v>93</v>
      </c>
      <c r="B23" s="317"/>
      <c r="C23" s="254">
        <f>SUM(C24:C28)</f>
        <v>17</v>
      </c>
      <c r="D23" s="254">
        <f>SUM(D24:D28)</f>
        <v>17</v>
      </c>
      <c r="E23" s="250">
        <f t="shared" si="0"/>
        <v>0</v>
      </c>
      <c r="F23" s="251"/>
    </row>
    <row r="24" spans="1:6" ht="19.5" customHeight="1">
      <c r="A24" s="316" t="s">
        <v>94</v>
      </c>
      <c r="B24" s="317"/>
      <c r="C24" s="252">
        <v>9</v>
      </c>
      <c r="D24" s="252">
        <v>9</v>
      </c>
      <c r="E24" s="250">
        <f t="shared" si="0"/>
        <v>0</v>
      </c>
      <c r="F24" s="253" t="s">
        <v>95</v>
      </c>
    </row>
    <row r="25" spans="1:6" ht="19.5" customHeight="1">
      <c r="A25" s="316" t="s">
        <v>96</v>
      </c>
      <c r="B25" s="317"/>
      <c r="C25" s="252"/>
      <c r="D25" s="252"/>
      <c r="E25" s="250">
        <f t="shared" si="0"/>
        <v>0</v>
      </c>
      <c r="F25" s="251"/>
    </row>
    <row r="26" spans="1:6" ht="19.5" customHeight="1">
      <c r="A26" s="316" t="s">
        <v>97</v>
      </c>
      <c r="B26" s="317"/>
      <c r="C26" s="252"/>
      <c r="D26" s="252"/>
      <c r="E26" s="250">
        <f t="shared" si="0"/>
        <v>0</v>
      </c>
      <c r="F26" s="251"/>
    </row>
    <row r="27" spans="1:6" ht="19.5" customHeight="1">
      <c r="A27" s="316" t="s">
        <v>98</v>
      </c>
      <c r="B27" s="317"/>
      <c r="C27" s="252"/>
      <c r="D27" s="252"/>
      <c r="E27" s="250">
        <f t="shared" si="0"/>
        <v>0</v>
      </c>
      <c r="F27" s="251"/>
    </row>
    <row r="28" spans="1:6" ht="19.5" customHeight="1">
      <c r="A28" s="316" t="s">
        <v>99</v>
      </c>
      <c r="B28" s="317"/>
      <c r="C28" s="252">
        <v>8</v>
      </c>
      <c r="D28" s="252">
        <v>8</v>
      </c>
      <c r="E28" s="250">
        <f t="shared" si="0"/>
        <v>0</v>
      </c>
      <c r="F28" s="251"/>
    </row>
    <row r="29" spans="1:6" ht="19.5" customHeight="1">
      <c r="A29" s="316" t="s">
        <v>100</v>
      </c>
      <c r="B29" s="317"/>
      <c r="C29" s="254">
        <f>SUM(C30:C31)</f>
        <v>0</v>
      </c>
      <c r="D29" s="254">
        <f>SUM(D30:D31)</f>
        <v>0</v>
      </c>
      <c r="E29" s="250">
        <f t="shared" si="0"/>
        <v>0</v>
      </c>
      <c r="F29" s="251"/>
    </row>
    <row r="30" spans="1:6" ht="19.5" customHeight="1">
      <c r="A30" s="316" t="s">
        <v>101</v>
      </c>
      <c r="B30" s="317"/>
      <c r="C30" s="252"/>
      <c r="D30" s="252"/>
      <c r="E30" s="250">
        <f t="shared" si="0"/>
        <v>0</v>
      </c>
      <c r="F30" s="251"/>
    </row>
    <row r="31" spans="1:6" ht="19.5" customHeight="1">
      <c r="A31" s="316" t="s">
        <v>102</v>
      </c>
      <c r="B31" s="317"/>
      <c r="C31" s="252"/>
      <c r="D31" s="252"/>
      <c r="E31" s="250">
        <f t="shared" si="0"/>
        <v>0</v>
      </c>
      <c r="F31" s="251"/>
    </row>
    <row r="32" spans="1:6" ht="19.5" customHeight="1">
      <c r="A32" s="316" t="s">
        <v>103</v>
      </c>
      <c r="B32" s="317"/>
      <c r="C32" s="254">
        <f>SUM(C33:C35)</f>
        <v>4</v>
      </c>
      <c r="D32" s="254">
        <f>SUM(D33:D35)</f>
        <v>4</v>
      </c>
      <c r="E32" s="250">
        <f t="shared" si="0"/>
        <v>0</v>
      </c>
      <c r="F32" s="251"/>
    </row>
    <row r="33" spans="1:6" ht="19.5" customHeight="1">
      <c r="A33" s="316" t="s">
        <v>104</v>
      </c>
      <c r="B33" s="317"/>
      <c r="C33" s="252">
        <v>4</v>
      </c>
      <c r="D33" s="252">
        <v>4</v>
      </c>
      <c r="E33" s="250">
        <f t="shared" si="0"/>
        <v>0</v>
      </c>
      <c r="F33" s="251"/>
    </row>
    <row r="34" spans="1:6" ht="19.5" customHeight="1">
      <c r="A34" s="316" t="s">
        <v>105</v>
      </c>
      <c r="B34" s="317"/>
      <c r="C34" s="252"/>
      <c r="D34" s="252"/>
      <c r="E34" s="250">
        <f t="shared" si="0"/>
        <v>0</v>
      </c>
      <c r="F34" s="251"/>
    </row>
    <row r="35" spans="1:6" ht="19.5" customHeight="1">
      <c r="A35" s="316" t="s">
        <v>106</v>
      </c>
      <c r="B35" s="317"/>
      <c r="C35" s="252"/>
      <c r="D35" s="252"/>
      <c r="E35" s="250">
        <f t="shared" si="0"/>
        <v>0</v>
      </c>
      <c r="F35" s="251"/>
    </row>
    <row r="36" spans="1:6" ht="19.5" customHeight="1">
      <c r="A36" s="316" t="s">
        <v>107</v>
      </c>
      <c r="B36" s="317"/>
      <c r="C36" s="254">
        <f>SUM(C37:C40)</f>
        <v>0</v>
      </c>
      <c r="D36" s="254">
        <f>SUM(D37:D40)</f>
        <v>0</v>
      </c>
      <c r="E36" s="250">
        <f t="shared" si="0"/>
        <v>0</v>
      </c>
      <c r="F36" s="251"/>
    </row>
    <row r="37" spans="1:6" ht="19.5" customHeight="1">
      <c r="A37" s="316" t="s">
        <v>108</v>
      </c>
      <c r="B37" s="317"/>
      <c r="C37" s="255"/>
      <c r="D37" s="255"/>
      <c r="E37" s="250">
        <f t="shared" si="0"/>
        <v>0</v>
      </c>
      <c r="F37" s="251"/>
    </row>
    <row r="38" spans="1:6" ht="19.5" customHeight="1">
      <c r="A38" s="316" t="s">
        <v>109</v>
      </c>
      <c r="B38" s="317"/>
      <c r="C38" s="255"/>
      <c r="D38" s="255"/>
      <c r="E38" s="250">
        <f t="shared" si="0"/>
        <v>0</v>
      </c>
      <c r="F38" s="251"/>
    </row>
    <row r="39" spans="1:6" ht="19.5" customHeight="1">
      <c r="A39" s="316" t="s">
        <v>110</v>
      </c>
      <c r="B39" s="317"/>
      <c r="C39" s="255"/>
      <c r="D39" s="255"/>
      <c r="E39" s="250">
        <f t="shared" si="0"/>
        <v>0</v>
      </c>
      <c r="F39" s="251"/>
    </row>
    <row r="40" spans="1:6" ht="19.5" customHeight="1">
      <c r="A40" s="316" t="s">
        <v>111</v>
      </c>
      <c r="B40" s="317"/>
      <c r="C40" s="255"/>
      <c r="D40" s="255"/>
      <c r="E40" s="250">
        <f t="shared" si="0"/>
        <v>0</v>
      </c>
      <c r="F40" s="251"/>
    </row>
    <row r="41" spans="1:6" ht="19.5" customHeight="1">
      <c r="A41" s="316" t="s">
        <v>112</v>
      </c>
      <c r="B41" s="317"/>
      <c r="C41" s="254">
        <f>SUM(C42:C49)</f>
        <v>0</v>
      </c>
      <c r="D41" s="254">
        <f>SUM(D42:D49)</f>
        <v>0</v>
      </c>
      <c r="E41" s="250">
        <f t="shared" si="0"/>
        <v>0</v>
      </c>
      <c r="F41" s="251"/>
    </row>
    <row r="42" spans="1:6" ht="19.5" customHeight="1">
      <c r="A42" s="316" t="s">
        <v>113</v>
      </c>
      <c r="B42" s="317"/>
      <c r="C42" s="252"/>
      <c r="D42" s="252"/>
      <c r="E42" s="250">
        <f t="shared" si="0"/>
        <v>0</v>
      </c>
      <c r="F42" s="251"/>
    </row>
    <row r="43" spans="1:6" ht="19.5" customHeight="1">
      <c r="A43" s="316" t="s">
        <v>114</v>
      </c>
      <c r="B43" s="317"/>
      <c r="C43" s="252"/>
      <c r="D43" s="252"/>
      <c r="E43" s="250">
        <f t="shared" si="0"/>
        <v>0</v>
      </c>
      <c r="F43" s="251"/>
    </row>
    <row r="44" spans="1:6" ht="19.5" customHeight="1">
      <c r="A44" s="316" t="s">
        <v>115</v>
      </c>
      <c r="B44" s="317"/>
      <c r="C44" s="252"/>
      <c r="D44" s="252"/>
      <c r="E44" s="250">
        <f t="shared" si="0"/>
        <v>0</v>
      </c>
      <c r="F44" s="251"/>
    </row>
    <row r="45" spans="1:6" ht="19.5" customHeight="1">
      <c r="A45" s="316" t="s">
        <v>116</v>
      </c>
      <c r="B45" s="317"/>
      <c r="C45" s="252"/>
      <c r="D45" s="252"/>
      <c r="E45" s="250">
        <f t="shared" si="0"/>
        <v>0</v>
      </c>
      <c r="F45" s="251"/>
    </row>
    <row r="46" spans="1:6" ht="19.5" customHeight="1">
      <c r="A46" s="316" t="s">
        <v>117</v>
      </c>
      <c r="B46" s="317"/>
      <c r="C46" s="252"/>
      <c r="D46" s="252"/>
      <c r="E46" s="250">
        <f t="shared" si="0"/>
        <v>0</v>
      </c>
      <c r="F46" s="251"/>
    </row>
    <row r="47" spans="1:6" ht="19.5" customHeight="1">
      <c r="A47" s="316" t="s">
        <v>118</v>
      </c>
      <c r="B47" s="317"/>
      <c r="C47" s="252"/>
      <c r="D47" s="252"/>
      <c r="E47" s="250">
        <f t="shared" si="0"/>
        <v>0</v>
      </c>
      <c r="F47" s="251"/>
    </row>
    <row r="48" spans="1:6" ht="19.5" customHeight="1">
      <c r="A48" s="316" t="s">
        <v>119</v>
      </c>
      <c r="B48" s="317"/>
      <c r="C48" s="252"/>
      <c r="D48" s="252"/>
      <c r="E48" s="250">
        <f t="shared" si="0"/>
        <v>0</v>
      </c>
      <c r="F48" s="251"/>
    </row>
    <row r="49" spans="1:7" ht="19.5" customHeight="1">
      <c r="A49" s="316" t="s">
        <v>120</v>
      </c>
      <c r="B49" s="317"/>
      <c r="C49" s="252"/>
      <c r="D49" s="252"/>
      <c r="E49" s="250">
        <f t="shared" si="0"/>
        <v>0</v>
      </c>
      <c r="F49" s="251"/>
    </row>
    <row r="50" spans="1:7" ht="19.5" customHeight="1">
      <c r="A50" s="316" t="s">
        <v>121</v>
      </c>
      <c r="B50" s="317"/>
      <c r="C50" s="250">
        <f>C51+C52</f>
        <v>983019.6</v>
      </c>
      <c r="D50" s="250">
        <f>D51+D52</f>
        <v>81918.3</v>
      </c>
      <c r="E50" s="250">
        <f t="shared" si="0"/>
        <v>-901101.3</v>
      </c>
      <c r="F50" s="259"/>
      <c r="G50" s="260"/>
    </row>
    <row r="51" spans="1:7" ht="19.5" customHeight="1">
      <c r="A51" s="316" t="s">
        <v>122</v>
      </c>
      <c r="B51" s="317"/>
      <c r="C51" s="252">
        <v>439678.8</v>
      </c>
      <c r="D51" s="252">
        <v>36639.9</v>
      </c>
      <c r="E51" s="250">
        <f t="shared" si="0"/>
        <v>-403038.9</v>
      </c>
      <c r="F51" s="261" t="s">
        <v>123</v>
      </c>
      <c r="G51" s="262"/>
    </row>
    <row r="52" spans="1:7" ht="19.5" customHeight="1">
      <c r="A52" s="316" t="s">
        <v>124</v>
      </c>
      <c r="B52" s="317"/>
      <c r="C52" s="252">
        <v>543340.80000000005</v>
      </c>
      <c r="D52" s="252">
        <v>45278.400000000001</v>
      </c>
      <c r="E52" s="250">
        <f t="shared" si="0"/>
        <v>-498062.4</v>
      </c>
      <c r="F52" s="251"/>
      <c r="G52" s="260"/>
    </row>
    <row r="53" spans="1:7" ht="19.5" customHeight="1">
      <c r="A53" s="316" t="s">
        <v>125</v>
      </c>
      <c r="B53" s="317"/>
      <c r="C53" s="254">
        <f>SUM(C54:C57)</f>
        <v>1</v>
      </c>
      <c r="D53" s="254">
        <f>SUM(D54:D57)</f>
        <v>1</v>
      </c>
      <c r="E53" s="250">
        <f t="shared" si="0"/>
        <v>0</v>
      </c>
      <c r="F53" s="251"/>
    </row>
    <row r="54" spans="1:7" ht="19.5" customHeight="1">
      <c r="A54" s="316" t="s">
        <v>126</v>
      </c>
      <c r="B54" s="317"/>
      <c r="C54" s="252"/>
      <c r="D54" s="252"/>
      <c r="E54" s="250">
        <f t="shared" si="0"/>
        <v>0</v>
      </c>
      <c r="F54" s="251"/>
    </row>
    <row r="55" spans="1:7" ht="19.5" customHeight="1">
      <c r="A55" s="316" t="s">
        <v>127</v>
      </c>
      <c r="B55" s="317"/>
      <c r="C55" s="252"/>
      <c r="D55" s="252"/>
      <c r="E55" s="250">
        <f t="shared" si="0"/>
        <v>0</v>
      </c>
      <c r="F55" s="251"/>
    </row>
    <row r="56" spans="1:7" ht="19.5" customHeight="1">
      <c r="A56" s="316" t="s">
        <v>128</v>
      </c>
      <c r="B56" s="317"/>
      <c r="C56" s="263"/>
      <c r="D56" s="263"/>
      <c r="E56" s="250">
        <f t="shared" si="0"/>
        <v>0</v>
      </c>
      <c r="F56" s="251"/>
    </row>
    <row r="57" spans="1:7" ht="19.5" customHeight="1">
      <c r="A57" s="316" t="s">
        <v>129</v>
      </c>
      <c r="B57" s="317"/>
      <c r="C57" s="252">
        <v>1</v>
      </c>
      <c r="D57" s="252">
        <v>1</v>
      </c>
      <c r="E57" s="250">
        <f t="shared" si="0"/>
        <v>0</v>
      </c>
      <c r="F57" s="251"/>
    </row>
  </sheetData>
  <sheetProtection selectLockedCells="1"/>
  <mergeCells count="56">
    <mergeCell ref="A1:F1"/>
    <mergeCell ref="A3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7:B57"/>
    <mergeCell ref="A52:B52"/>
    <mergeCell ref="A53:B53"/>
    <mergeCell ref="A54:B54"/>
    <mergeCell ref="A55:B55"/>
    <mergeCell ref="A56:B56"/>
  </mergeCells>
  <phoneticPr fontId="11" type="noConversion"/>
  <printOptions horizontalCentered="1"/>
  <pageMargins left="0.27559055118110198" right="0.196850393700787" top="0.27559055118110198" bottom="0.47244094488188998" header="0.27559055118110198" footer="0.196850393700787"/>
  <pageSetup paperSize="9" scale="85" orientation="landscape" r:id="rId1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F37"/>
  <sheetViews>
    <sheetView workbookViewId="0">
      <selection activeCell="A23" sqref="A23:B23"/>
    </sheetView>
  </sheetViews>
  <sheetFormatPr defaultColWidth="9" defaultRowHeight="15.6"/>
  <cols>
    <col min="1" max="1" width="10.19921875" style="171" customWidth="1"/>
    <col min="2" max="2" width="37.5" style="171" customWidth="1"/>
    <col min="3" max="3" width="19.59765625" customWidth="1"/>
    <col min="4" max="4" width="19.5" customWidth="1"/>
    <col min="5" max="5" width="18" customWidth="1"/>
    <col min="6" max="6" width="19.5" customWidth="1"/>
  </cols>
  <sheetData>
    <row r="1" spans="1:6" ht="33" customHeight="1">
      <c r="A1" s="326" t="s">
        <v>130</v>
      </c>
      <c r="B1" s="326"/>
      <c r="C1" s="326"/>
      <c r="D1" s="326"/>
      <c r="E1" s="326"/>
      <c r="F1" s="326"/>
    </row>
    <row r="2" spans="1:6" ht="21" customHeight="1">
      <c r="A2" s="229" t="str">
        <f>人员!A2</f>
        <v>填报单位：</v>
      </c>
      <c r="B2" s="230" t="str">
        <f>封面!B5</f>
        <v>岷山乡政府</v>
      </c>
      <c r="C2" s="231"/>
      <c r="D2" s="172"/>
      <c r="F2" s="232" t="s">
        <v>7</v>
      </c>
    </row>
    <row r="3" spans="1:6" ht="22.5" customHeight="1">
      <c r="A3" s="327" t="s">
        <v>74</v>
      </c>
      <c r="B3" s="327"/>
      <c r="C3" s="327"/>
    </row>
    <row r="4" spans="1:6" ht="32.25" customHeight="1">
      <c r="A4" s="328" t="s">
        <v>76</v>
      </c>
      <c r="B4" s="329"/>
      <c r="C4" s="174" t="s">
        <v>131</v>
      </c>
      <c r="D4" s="174" t="s">
        <v>132</v>
      </c>
      <c r="E4" s="174" t="s">
        <v>78</v>
      </c>
      <c r="F4" s="233" t="s">
        <v>133</v>
      </c>
    </row>
    <row r="5" spans="1:6" ht="20.25" customHeight="1">
      <c r="A5" s="330" t="s">
        <v>134</v>
      </c>
      <c r="B5" s="331"/>
      <c r="C5" s="234">
        <f>C6+C28+C33</f>
        <v>0</v>
      </c>
      <c r="D5" s="234">
        <f>D6+D28+D33</f>
        <v>0</v>
      </c>
      <c r="E5" s="234">
        <f>E6+E28+E33</f>
        <v>0</v>
      </c>
      <c r="F5" s="233"/>
    </row>
    <row r="6" spans="1:6" ht="20.25" customHeight="1">
      <c r="A6" s="332" t="s">
        <v>135</v>
      </c>
      <c r="B6" s="333"/>
      <c r="C6" s="235">
        <f>SUM(C7,C14,C17,C21,C25)</f>
        <v>0</v>
      </c>
      <c r="D6" s="235">
        <f>SUM(D7,D14,D17,D21,D25)</f>
        <v>0</v>
      </c>
      <c r="E6" s="235">
        <f>SUM(E7,E14,E17,E21,E25)</f>
        <v>0</v>
      </c>
      <c r="F6" s="13"/>
    </row>
    <row r="7" spans="1:6" ht="20.25" customHeight="1">
      <c r="A7" s="324" t="s">
        <v>136</v>
      </c>
      <c r="B7" s="325"/>
      <c r="C7" s="235">
        <f>SUM(C8:C13)</f>
        <v>0</v>
      </c>
      <c r="D7" s="235">
        <f>SUM(D8:D13)</f>
        <v>0</v>
      </c>
      <c r="E7" s="235">
        <f>SUM(E8:E13)</f>
        <v>0</v>
      </c>
      <c r="F7" s="13"/>
    </row>
    <row r="8" spans="1:6" ht="20.25" customHeight="1">
      <c r="A8" s="322" t="s">
        <v>137</v>
      </c>
      <c r="B8" s="323"/>
      <c r="C8" s="236"/>
      <c r="D8" s="236"/>
      <c r="E8" s="235">
        <f>D8-C8</f>
        <v>0</v>
      </c>
      <c r="F8" s="13"/>
    </row>
    <row r="9" spans="1:6" ht="20.25" customHeight="1">
      <c r="A9" s="322" t="s">
        <v>138</v>
      </c>
      <c r="B9" s="323"/>
      <c r="C9" s="236"/>
      <c r="D9" s="236"/>
      <c r="E9" s="235">
        <f t="shared" ref="E9:E37" si="0">D9-C9</f>
        <v>0</v>
      </c>
      <c r="F9" s="13"/>
    </row>
    <row r="10" spans="1:6" ht="20.25" customHeight="1">
      <c r="A10" s="322" t="s">
        <v>139</v>
      </c>
      <c r="B10" s="323"/>
      <c r="C10" s="236"/>
      <c r="D10" s="236"/>
      <c r="E10" s="235">
        <f t="shared" si="0"/>
        <v>0</v>
      </c>
      <c r="F10" s="13"/>
    </row>
    <row r="11" spans="1:6" ht="20.25" customHeight="1">
      <c r="A11" s="322" t="s">
        <v>140</v>
      </c>
      <c r="B11" s="323"/>
      <c r="C11" s="236"/>
      <c r="D11" s="236"/>
      <c r="E11" s="235">
        <f t="shared" si="0"/>
        <v>0</v>
      </c>
      <c r="F11" s="13"/>
    </row>
    <row r="12" spans="1:6" ht="20.25" customHeight="1">
      <c r="A12" s="322" t="s">
        <v>141</v>
      </c>
      <c r="B12" s="323"/>
      <c r="C12" s="236"/>
      <c r="D12" s="236"/>
      <c r="E12" s="235">
        <f t="shared" si="0"/>
        <v>0</v>
      </c>
      <c r="F12" s="13"/>
    </row>
    <row r="13" spans="1:6" ht="20.25" customHeight="1">
      <c r="A13" s="322" t="s">
        <v>142</v>
      </c>
      <c r="B13" s="323"/>
      <c r="C13" s="236"/>
      <c r="D13" s="236"/>
      <c r="E13" s="235">
        <f t="shared" si="0"/>
        <v>0</v>
      </c>
      <c r="F13" s="13"/>
    </row>
    <row r="14" spans="1:6" ht="20.25" customHeight="1">
      <c r="A14" s="322" t="s">
        <v>143</v>
      </c>
      <c r="B14" s="323"/>
      <c r="C14" s="235">
        <f>SUM(C15:C16)</f>
        <v>0</v>
      </c>
      <c r="D14" s="235">
        <f>SUM(D15:D16)</f>
        <v>0</v>
      </c>
      <c r="E14" s="235">
        <f t="shared" si="0"/>
        <v>0</v>
      </c>
      <c r="F14" s="13"/>
    </row>
    <row r="15" spans="1:6" ht="20.25" customHeight="1">
      <c r="A15" s="322" t="s">
        <v>137</v>
      </c>
      <c r="B15" s="323"/>
      <c r="C15" s="236"/>
      <c r="D15" s="236"/>
      <c r="E15" s="235">
        <f t="shared" si="0"/>
        <v>0</v>
      </c>
      <c r="F15" s="13"/>
    </row>
    <row r="16" spans="1:6" ht="20.25" customHeight="1">
      <c r="A16" s="322" t="s">
        <v>138</v>
      </c>
      <c r="B16" s="323"/>
      <c r="C16" s="236"/>
      <c r="D16" s="236"/>
      <c r="E16" s="235">
        <f t="shared" si="0"/>
        <v>0</v>
      </c>
      <c r="F16" s="13"/>
    </row>
    <row r="17" spans="1:6" ht="20.25" customHeight="1">
      <c r="A17" s="322" t="s">
        <v>144</v>
      </c>
      <c r="B17" s="323"/>
      <c r="C17" s="235">
        <f>SUM(C18:C20)</f>
        <v>0</v>
      </c>
      <c r="D17" s="235">
        <f>SUM(D18:D20)</f>
        <v>0</v>
      </c>
      <c r="E17" s="235">
        <f t="shared" si="0"/>
        <v>0</v>
      </c>
      <c r="F17" s="13"/>
    </row>
    <row r="18" spans="1:6" ht="20.25" customHeight="1">
      <c r="A18" s="322" t="s">
        <v>137</v>
      </c>
      <c r="B18" s="323"/>
      <c r="C18" s="236"/>
      <c r="D18" s="236"/>
      <c r="E18" s="235">
        <f t="shared" si="0"/>
        <v>0</v>
      </c>
      <c r="F18" s="13"/>
    </row>
    <row r="19" spans="1:6" ht="20.25" customHeight="1">
      <c r="A19" s="322" t="s">
        <v>138</v>
      </c>
      <c r="B19" s="323"/>
      <c r="C19" s="236"/>
      <c r="D19" s="236"/>
      <c r="E19" s="235">
        <f t="shared" si="0"/>
        <v>0</v>
      </c>
      <c r="F19" s="13"/>
    </row>
    <row r="20" spans="1:6" ht="20.25" customHeight="1">
      <c r="A20" s="322" t="s">
        <v>139</v>
      </c>
      <c r="B20" s="323"/>
      <c r="C20" s="236"/>
      <c r="D20" s="236"/>
      <c r="E20" s="235">
        <f t="shared" si="0"/>
        <v>0</v>
      </c>
      <c r="F20" s="13"/>
    </row>
    <row r="21" spans="1:6" ht="20.25" customHeight="1">
      <c r="A21" s="322" t="s">
        <v>145</v>
      </c>
      <c r="B21" s="323"/>
      <c r="C21" s="235">
        <f>SUM(C22:C24)</f>
        <v>0</v>
      </c>
      <c r="D21" s="235">
        <f>SUM(D22:D24)</f>
        <v>0</v>
      </c>
      <c r="E21" s="235">
        <f t="shared" si="0"/>
        <v>0</v>
      </c>
      <c r="F21" s="13"/>
    </row>
    <row r="22" spans="1:6" ht="20.25" customHeight="1">
      <c r="A22" s="322" t="s">
        <v>137</v>
      </c>
      <c r="B22" s="323"/>
      <c r="C22" s="236"/>
      <c r="D22" s="236"/>
      <c r="E22" s="235">
        <f t="shared" si="0"/>
        <v>0</v>
      </c>
      <c r="F22" s="13"/>
    </row>
    <row r="23" spans="1:6" ht="20.25" customHeight="1">
      <c r="A23" s="322" t="s">
        <v>138</v>
      </c>
      <c r="B23" s="323"/>
      <c r="C23" s="236"/>
      <c r="D23" s="236"/>
      <c r="E23" s="235">
        <f t="shared" si="0"/>
        <v>0</v>
      </c>
      <c r="F23" s="13"/>
    </row>
    <row r="24" spans="1:6" ht="20.25" customHeight="1">
      <c r="A24" s="322" t="s">
        <v>139</v>
      </c>
      <c r="B24" s="323"/>
      <c r="C24" s="236"/>
      <c r="D24" s="236"/>
      <c r="E24" s="235">
        <f t="shared" si="0"/>
        <v>0</v>
      </c>
      <c r="F24" s="13"/>
    </row>
    <row r="25" spans="1:6" ht="20.25" customHeight="1">
      <c r="A25" s="322" t="s">
        <v>146</v>
      </c>
      <c r="B25" s="323"/>
      <c r="C25" s="235">
        <f>SUM(C26:C27)</f>
        <v>0</v>
      </c>
      <c r="D25" s="235">
        <f>SUM(D26:D27)</f>
        <v>0</v>
      </c>
      <c r="E25" s="235">
        <f t="shared" si="0"/>
        <v>0</v>
      </c>
      <c r="F25" s="13"/>
    </row>
    <row r="26" spans="1:6" ht="20.25" customHeight="1">
      <c r="A26" s="322" t="s">
        <v>137</v>
      </c>
      <c r="B26" s="323"/>
      <c r="C26" s="236"/>
      <c r="D26" s="236"/>
      <c r="E26" s="235">
        <f t="shared" si="0"/>
        <v>0</v>
      </c>
      <c r="F26" s="13"/>
    </row>
    <row r="27" spans="1:6" ht="20.25" customHeight="1">
      <c r="A27" s="322" t="s">
        <v>138</v>
      </c>
      <c r="B27" s="323"/>
      <c r="C27" s="236"/>
      <c r="D27" s="236"/>
      <c r="E27" s="235">
        <f t="shared" si="0"/>
        <v>0</v>
      </c>
      <c r="F27" s="13"/>
    </row>
    <row r="28" spans="1:6" ht="20.25" customHeight="1">
      <c r="A28" s="322" t="s">
        <v>147</v>
      </c>
      <c r="B28" s="323"/>
      <c r="C28" s="235">
        <f>SUM(C29:C32)</f>
        <v>0</v>
      </c>
      <c r="D28" s="235">
        <f>SUM(D29:D32)</f>
        <v>0</v>
      </c>
      <c r="E28" s="235">
        <f t="shared" si="0"/>
        <v>0</v>
      </c>
      <c r="F28" s="13"/>
    </row>
    <row r="29" spans="1:6" ht="20.25" customHeight="1">
      <c r="A29" s="322" t="s">
        <v>137</v>
      </c>
      <c r="B29" s="323"/>
      <c r="C29" s="236"/>
      <c r="D29" s="236"/>
      <c r="E29" s="235">
        <f t="shared" si="0"/>
        <v>0</v>
      </c>
      <c r="F29" s="13"/>
    </row>
    <row r="30" spans="1:6" ht="20.25" customHeight="1">
      <c r="A30" s="322" t="s">
        <v>138</v>
      </c>
      <c r="B30" s="323"/>
      <c r="C30" s="236"/>
      <c r="D30" s="236"/>
      <c r="E30" s="235">
        <f t="shared" si="0"/>
        <v>0</v>
      </c>
      <c r="F30" s="13"/>
    </row>
    <row r="31" spans="1:6" ht="20.25" customHeight="1">
      <c r="A31" s="322" t="s">
        <v>139</v>
      </c>
      <c r="B31" s="323"/>
      <c r="C31" s="236"/>
      <c r="D31" s="236"/>
      <c r="E31" s="235">
        <f t="shared" si="0"/>
        <v>0</v>
      </c>
      <c r="F31" s="13"/>
    </row>
    <row r="32" spans="1:6" ht="20.25" customHeight="1">
      <c r="A32" s="322" t="s">
        <v>140</v>
      </c>
      <c r="B32" s="323"/>
      <c r="C32" s="236"/>
      <c r="D32" s="236"/>
      <c r="E32" s="235">
        <f t="shared" si="0"/>
        <v>0</v>
      </c>
      <c r="F32" s="13"/>
    </row>
    <row r="33" spans="1:6" ht="20.25" customHeight="1">
      <c r="A33" s="322" t="s">
        <v>148</v>
      </c>
      <c r="B33" s="323"/>
      <c r="C33" s="235">
        <f>SUM(C34:C37)</f>
        <v>0</v>
      </c>
      <c r="D33" s="235">
        <f>SUM(D34:D37)</f>
        <v>0</v>
      </c>
      <c r="E33" s="235">
        <f t="shared" si="0"/>
        <v>0</v>
      </c>
      <c r="F33" s="13"/>
    </row>
    <row r="34" spans="1:6" ht="20.25" customHeight="1">
      <c r="A34" s="322" t="s">
        <v>137</v>
      </c>
      <c r="B34" s="323"/>
      <c r="C34" s="236"/>
      <c r="D34" s="236"/>
      <c r="E34" s="235">
        <f t="shared" si="0"/>
        <v>0</v>
      </c>
      <c r="F34" s="13"/>
    </row>
    <row r="35" spans="1:6" ht="20.25" customHeight="1">
      <c r="A35" s="322" t="s">
        <v>138</v>
      </c>
      <c r="B35" s="323"/>
      <c r="C35" s="236"/>
      <c r="D35" s="236"/>
      <c r="E35" s="235">
        <f t="shared" si="0"/>
        <v>0</v>
      </c>
      <c r="F35" s="13"/>
    </row>
    <row r="36" spans="1:6" ht="20.25" customHeight="1">
      <c r="A36" s="322" t="s">
        <v>139</v>
      </c>
      <c r="B36" s="323"/>
      <c r="C36" s="236"/>
      <c r="D36" s="236"/>
      <c r="E36" s="235">
        <f t="shared" si="0"/>
        <v>0</v>
      </c>
      <c r="F36" s="13"/>
    </row>
    <row r="37" spans="1:6" ht="20.25" customHeight="1">
      <c r="A37" s="322" t="s">
        <v>140</v>
      </c>
      <c r="B37" s="323"/>
      <c r="C37" s="236"/>
      <c r="D37" s="236"/>
      <c r="E37" s="235">
        <f t="shared" si="0"/>
        <v>0</v>
      </c>
      <c r="F37" s="13"/>
    </row>
  </sheetData>
  <mergeCells count="36">
    <mergeCell ref="A1:F1"/>
    <mergeCell ref="A3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7:B37"/>
    <mergeCell ref="A32:B32"/>
    <mergeCell ref="A33:B33"/>
    <mergeCell ref="A34:B34"/>
    <mergeCell ref="A35:B35"/>
    <mergeCell ref="A36:B36"/>
  </mergeCells>
  <phoneticPr fontId="11" type="noConversion"/>
  <printOptions horizontalCentered="1"/>
  <pageMargins left="0.27559055118110198" right="0.196850393700787" top="0.511811023622047" bottom="0.74803149606299202" header="0.27559055118110198" footer="0.196850393700787"/>
  <pageSetup paperSize="9" scale="95" orientation="landscape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F11"/>
  <sheetViews>
    <sheetView workbookViewId="0">
      <selection activeCell="C6" sqref="C6"/>
    </sheetView>
  </sheetViews>
  <sheetFormatPr defaultColWidth="9" defaultRowHeight="15.6"/>
  <cols>
    <col min="1" max="1" width="10.3984375" customWidth="1"/>
    <col min="2" max="2" width="34.5" customWidth="1"/>
    <col min="3" max="3" width="15.8984375" customWidth="1"/>
    <col min="4" max="4" width="18.59765625" customWidth="1"/>
    <col min="5" max="5" width="14.09765625" customWidth="1"/>
    <col min="6" max="6" width="25.09765625" customWidth="1"/>
  </cols>
  <sheetData>
    <row r="1" spans="1:6" ht="30" customHeight="1">
      <c r="A1" s="318" t="s">
        <v>149</v>
      </c>
      <c r="B1" s="318"/>
      <c r="C1" s="318"/>
      <c r="D1" s="318"/>
      <c r="E1" s="318"/>
      <c r="F1" s="318"/>
    </row>
    <row r="2" spans="1:6" ht="21.75" customHeight="1">
      <c r="A2" s="217" t="str">
        <f>人员!A2</f>
        <v>填报单位：</v>
      </c>
      <c r="B2" s="217" t="str">
        <f>封面!B5</f>
        <v>岷山乡政府</v>
      </c>
      <c r="C2" s="218"/>
      <c r="D2" s="218"/>
      <c r="E2" s="218"/>
      <c r="F2" s="219" t="s">
        <v>7</v>
      </c>
    </row>
    <row r="3" spans="1:6" ht="43.5" customHeight="1">
      <c r="A3" s="334" t="s">
        <v>76</v>
      </c>
      <c r="B3" s="335"/>
      <c r="C3" s="220" t="s">
        <v>150</v>
      </c>
      <c r="D3" s="220" t="s">
        <v>151</v>
      </c>
      <c r="E3" s="221" t="s">
        <v>78</v>
      </c>
      <c r="F3" s="220" t="s">
        <v>17</v>
      </c>
    </row>
    <row r="4" spans="1:6" ht="43.5" customHeight="1">
      <c r="A4" s="334" t="s">
        <v>152</v>
      </c>
      <c r="B4" s="335"/>
      <c r="C4" s="222">
        <f>C5+C8+C9+C10+C11</f>
        <v>0</v>
      </c>
      <c r="D4" s="223">
        <f>支出明细表!H6</f>
        <v>648.35131840000008</v>
      </c>
      <c r="E4" s="222">
        <f>D4-C4</f>
        <v>648.35131840000008</v>
      </c>
      <c r="F4" s="94"/>
    </row>
    <row r="5" spans="1:6" ht="43.5" customHeight="1">
      <c r="A5" s="224" t="s">
        <v>153</v>
      </c>
      <c r="B5" s="224"/>
      <c r="C5" s="94"/>
      <c r="D5" s="223">
        <f>SUM(D6:D7)</f>
        <v>648.35131839999997</v>
      </c>
      <c r="E5" s="222">
        <f t="shared" ref="E5:E11" si="0">D5-C5</f>
        <v>648.35131839999997</v>
      </c>
      <c r="F5" s="94"/>
    </row>
    <row r="6" spans="1:6" ht="43.5" customHeight="1">
      <c r="A6" s="225" t="s">
        <v>154</v>
      </c>
      <c r="B6" s="225"/>
      <c r="C6" s="94"/>
      <c r="D6" s="223">
        <f>经费安排!D13</f>
        <v>648.35131839999997</v>
      </c>
      <c r="E6" s="222">
        <f t="shared" si="0"/>
        <v>648.35131839999997</v>
      </c>
      <c r="F6" s="94"/>
    </row>
    <row r="7" spans="1:6" ht="43.5" customHeight="1">
      <c r="A7" s="226" t="s">
        <v>155</v>
      </c>
      <c r="B7" s="226"/>
      <c r="C7" s="94"/>
      <c r="D7" s="223">
        <f>经费安排!E13</f>
        <v>0</v>
      </c>
      <c r="E7" s="222">
        <f t="shared" si="0"/>
        <v>0</v>
      </c>
      <c r="F7" s="94"/>
    </row>
    <row r="8" spans="1:6" ht="43.5" customHeight="1">
      <c r="A8" s="227" t="s">
        <v>156</v>
      </c>
      <c r="B8" s="227"/>
      <c r="C8" s="94"/>
      <c r="D8" s="223">
        <f>经费安排!F13</f>
        <v>0</v>
      </c>
      <c r="E8" s="222">
        <f t="shared" si="0"/>
        <v>0</v>
      </c>
      <c r="F8" s="94"/>
    </row>
    <row r="9" spans="1:6" ht="43.5" customHeight="1">
      <c r="A9" s="228" t="s">
        <v>157</v>
      </c>
      <c r="B9" s="228"/>
      <c r="C9" s="94"/>
      <c r="D9" s="223">
        <f>支出明细表!L6</f>
        <v>0</v>
      </c>
      <c r="E9" s="222">
        <f t="shared" si="0"/>
        <v>0</v>
      </c>
      <c r="F9" s="94"/>
    </row>
    <row r="10" spans="1:6" ht="43.5" customHeight="1">
      <c r="A10" s="227" t="s">
        <v>158</v>
      </c>
      <c r="B10" s="227"/>
      <c r="C10" s="94"/>
      <c r="D10" s="223">
        <f>支出明细表!M6</f>
        <v>0</v>
      </c>
      <c r="E10" s="222">
        <f t="shared" si="0"/>
        <v>0</v>
      </c>
      <c r="F10" s="94"/>
    </row>
    <row r="11" spans="1:6" ht="43.5" customHeight="1">
      <c r="A11" s="228" t="s">
        <v>159</v>
      </c>
      <c r="B11" s="227"/>
      <c r="C11" s="94"/>
      <c r="D11" s="223">
        <f>支出明细表!N6</f>
        <v>0</v>
      </c>
      <c r="E11" s="222">
        <f t="shared" si="0"/>
        <v>0</v>
      </c>
      <c r="F11" s="94"/>
    </row>
  </sheetData>
  <sheetProtection selectLockedCells="1"/>
  <mergeCells count="3">
    <mergeCell ref="A1:F1"/>
    <mergeCell ref="A3:B3"/>
    <mergeCell ref="A4:B4"/>
  </mergeCells>
  <phoneticPr fontId="11" type="noConversion"/>
  <pageMargins left="0.70866141732283505" right="0.70866141732283505" top="0.74803149606299202" bottom="0.74803149606299202" header="0.31496062992126" footer="0.31496062992126"/>
  <pageSetup paperSize="9" orientation="landscape" r:id="rId1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G49"/>
  <sheetViews>
    <sheetView tabSelected="1" topLeftCell="A22" workbookViewId="0">
      <selection activeCell="D37" sqref="D37"/>
    </sheetView>
  </sheetViews>
  <sheetFormatPr defaultColWidth="9" defaultRowHeight="15.6"/>
  <cols>
    <col min="1" max="1" width="10.3984375" style="171" customWidth="1"/>
    <col min="2" max="2" width="24.3984375" style="171" customWidth="1"/>
    <col min="3" max="3" width="19.8984375" customWidth="1"/>
    <col min="4" max="4" width="19.69921875" customWidth="1"/>
    <col min="5" max="5" width="18.3984375" customWidth="1"/>
    <col min="6" max="6" width="17.3984375" customWidth="1"/>
    <col min="7" max="7" width="32.69921875" customWidth="1"/>
  </cols>
  <sheetData>
    <row r="1" spans="1:7" ht="33" customHeight="1">
      <c r="A1" s="326" t="s">
        <v>160</v>
      </c>
      <c r="B1" s="326"/>
      <c r="C1" s="326"/>
      <c r="D1" s="326"/>
      <c r="E1" s="326"/>
      <c r="F1" s="326"/>
      <c r="G1" s="326"/>
    </row>
    <row r="2" spans="1:7" ht="26.25" customHeight="1">
      <c r="A2" s="189" t="str">
        <f>人员!A2</f>
        <v>填报单位：</v>
      </c>
      <c r="B2" s="20" t="str">
        <f>封面!B5</f>
        <v>岷山乡政府</v>
      </c>
      <c r="C2" s="172"/>
      <c r="D2" s="172"/>
      <c r="E2" s="190"/>
      <c r="F2" s="191"/>
      <c r="G2" s="192" t="s">
        <v>7</v>
      </c>
    </row>
    <row r="3" spans="1:7" s="171" customFormat="1" ht="21.75" customHeight="1">
      <c r="A3" s="344" t="s">
        <v>161</v>
      </c>
      <c r="B3" s="345"/>
      <c r="C3" s="340" t="s">
        <v>162</v>
      </c>
      <c r="D3" s="341"/>
      <c r="E3" s="341"/>
      <c r="F3" s="342" t="s">
        <v>163</v>
      </c>
      <c r="G3" s="341" t="s">
        <v>17</v>
      </c>
    </row>
    <row r="4" spans="1:7" ht="27" customHeight="1">
      <c r="A4" s="346"/>
      <c r="B4" s="347"/>
      <c r="C4" s="175" t="s">
        <v>25</v>
      </c>
      <c r="D4" s="176" t="s">
        <v>164</v>
      </c>
      <c r="E4" s="176" t="s">
        <v>165</v>
      </c>
      <c r="F4" s="343"/>
      <c r="G4" s="341"/>
    </row>
    <row r="5" spans="1:7" ht="22.5" customHeight="1">
      <c r="A5" s="193" t="s">
        <v>166</v>
      </c>
      <c r="B5" s="194"/>
      <c r="C5" s="195">
        <f>SUM(C6:C7)</f>
        <v>36</v>
      </c>
      <c r="D5" s="196"/>
      <c r="E5" s="196"/>
      <c r="F5" s="196"/>
      <c r="G5" s="197"/>
    </row>
    <row r="6" spans="1:7" ht="22.5" customHeight="1">
      <c r="A6" s="193" t="s">
        <v>167</v>
      </c>
      <c r="B6" s="198"/>
      <c r="C6" s="199">
        <v>36</v>
      </c>
      <c r="D6" s="196"/>
      <c r="E6" s="196"/>
      <c r="F6" s="196"/>
      <c r="G6" s="197"/>
    </row>
    <row r="7" spans="1:7" ht="22.5" customHeight="1">
      <c r="A7" s="193" t="s">
        <v>168</v>
      </c>
      <c r="B7" s="198"/>
      <c r="C7" s="199"/>
      <c r="D7" s="196"/>
      <c r="E7" s="196"/>
      <c r="F7" s="196"/>
      <c r="G7" s="197"/>
    </row>
    <row r="8" spans="1:7" ht="22.5" customHeight="1">
      <c r="A8" s="193" t="s">
        <v>169</v>
      </c>
      <c r="B8" s="194"/>
      <c r="C8" s="195">
        <f>SUM(C9:C11)</f>
        <v>237.24360000000001</v>
      </c>
      <c r="D8" s="196"/>
      <c r="E8" s="196"/>
      <c r="F8" s="196"/>
      <c r="G8" s="197"/>
    </row>
    <row r="9" spans="1:7" ht="22.5" customHeight="1">
      <c r="A9" s="193" t="s">
        <v>170</v>
      </c>
      <c r="B9" s="198"/>
      <c r="C9" s="200">
        <f>财政统发在职人员工资!D5*12/10000</f>
        <v>124.4016</v>
      </c>
      <c r="D9" s="196"/>
      <c r="E9" s="196"/>
      <c r="F9" s="196"/>
      <c r="G9" s="197"/>
    </row>
    <row r="10" spans="1:7" ht="22.5" customHeight="1">
      <c r="A10" s="193" t="s">
        <v>171</v>
      </c>
      <c r="B10" s="198"/>
      <c r="C10" s="200">
        <f>财政统发在职人员工资!L5*12/10000</f>
        <v>100.542</v>
      </c>
      <c r="D10" s="196"/>
      <c r="E10" s="196"/>
      <c r="F10" s="196"/>
      <c r="G10" s="197"/>
    </row>
    <row r="11" spans="1:7" ht="22.5" customHeight="1">
      <c r="A11" s="193" t="s">
        <v>172</v>
      </c>
      <c r="B11" s="198"/>
      <c r="C11" s="200">
        <f>财政统发在职人员工资!P5*12/10000</f>
        <v>12.3</v>
      </c>
      <c r="D11" s="196"/>
      <c r="E11" s="196"/>
      <c r="F11" s="196"/>
      <c r="G11" s="197"/>
    </row>
    <row r="12" spans="1:7" ht="22.5" customHeight="1">
      <c r="A12" s="193" t="s">
        <v>173</v>
      </c>
      <c r="B12" s="194"/>
      <c r="C12" s="199"/>
      <c r="D12" s="196"/>
      <c r="E12" s="196"/>
      <c r="F12" s="196"/>
      <c r="G12" s="197"/>
    </row>
    <row r="13" spans="1:7" ht="22.5" customHeight="1">
      <c r="A13" s="193" t="s">
        <v>174</v>
      </c>
      <c r="B13" s="194"/>
      <c r="C13" s="195">
        <f>SUM(C14,C40)</f>
        <v>648.35131839999997</v>
      </c>
      <c r="D13" s="195">
        <f>SUM(D14,D40)</f>
        <v>648.35131839999997</v>
      </c>
      <c r="E13" s="195">
        <f>SUM(E14,E40)</f>
        <v>0</v>
      </c>
      <c r="F13" s="195">
        <f>SUM(F14,F40)</f>
        <v>0</v>
      </c>
      <c r="G13" s="201"/>
    </row>
    <row r="14" spans="1:7" ht="22.5" customHeight="1">
      <c r="A14" s="193" t="s">
        <v>175</v>
      </c>
      <c r="B14" s="194"/>
      <c r="C14" s="195">
        <f>SUM(C15,C24,C33)</f>
        <v>445.79131839999997</v>
      </c>
      <c r="D14" s="195">
        <f>SUM(D15,D24,D33)</f>
        <v>445.79131839999997</v>
      </c>
      <c r="E14" s="195">
        <f>SUM(E15,E24,E33)</f>
        <v>0</v>
      </c>
      <c r="F14" s="195">
        <f>SUM(F15,F24,F33)</f>
        <v>0</v>
      </c>
      <c r="G14" s="201"/>
    </row>
    <row r="15" spans="1:7" ht="22.5" customHeight="1">
      <c r="A15" s="193" t="s">
        <v>176</v>
      </c>
      <c r="B15" s="202"/>
      <c r="C15" s="195">
        <f>SUM(D15:F15)</f>
        <v>337.47032839999997</v>
      </c>
      <c r="D15" s="195">
        <f>SUM(D16:D23)</f>
        <v>337.47032839999997</v>
      </c>
      <c r="E15" s="195">
        <f>SUM(E16:E23)</f>
        <v>0</v>
      </c>
      <c r="F15" s="195">
        <f>SUM(F16:F23)</f>
        <v>0</v>
      </c>
      <c r="G15" s="201"/>
    </row>
    <row r="16" spans="1:7" ht="22.5" customHeight="1">
      <c r="A16" s="193" t="s">
        <v>177</v>
      </c>
      <c r="B16" s="198"/>
      <c r="C16" s="195">
        <f>D16</f>
        <v>224.9436</v>
      </c>
      <c r="D16" s="203">
        <f>C9+C10</f>
        <v>224.9436</v>
      </c>
      <c r="E16" s="204"/>
      <c r="F16" s="204"/>
      <c r="G16" s="201"/>
    </row>
    <row r="17" spans="1:7" ht="22.5" customHeight="1">
      <c r="A17" s="193" t="s">
        <v>178</v>
      </c>
      <c r="B17" s="205"/>
      <c r="C17" s="195">
        <f t="shared" ref="C17:C23" si="0">SUM(D17:F17)</f>
        <v>57.286696400000004</v>
      </c>
      <c r="D17" s="206">
        <f>财政统发在职人员工资!Q5*12/10000+'财政非统发在职人员工资 '!Q5*12/10000</f>
        <v>57.286696400000004</v>
      </c>
      <c r="E17" s="204"/>
      <c r="F17" s="204"/>
      <c r="G17" s="207"/>
    </row>
    <row r="18" spans="1:7" ht="22.5" customHeight="1">
      <c r="A18" s="193" t="s">
        <v>179</v>
      </c>
      <c r="B18" s="205"/>
      <c r="C18" s="195">
        <f t="shared" si="0"/>
        <v>0</v>
      </c>
      <c r="D18" s="204"/>
      <c r="E18" s="208"/>
      <c r="F18" s="209"/>
      <c r="G18" s="207"/>
    </row>
    <row r="19" spans="1:7" ht="22.5" customHeight="1">
      <c r="A19" s="193" t="s">
        <v>180</v>
      </c>
      <c r="B19" s="205"/>
      <c r="C19" s="195">
        <f t="shared" si="0"/>
        <v>26.993232000000006</v>
      </c>
      <c r="D19" s="206">
        <f>财政统发在职人员工资!W5*12/10000+'财政非统发在职人员工资 '!W5*12/10000</f>
        <v>26.993232000000006</v>
      </c>
      <c r="E19" s="208"/>
      <c r="F19" s="209"/>
      <c r="G19" s="201"/>
    </row>
    <row r="20" spans="1:7" ht="22.5" customHeight="1">
      <c r="A20" s="193" t="s">
        <v>181</v>
      </c>
      <c r="B20" s="205"/>
      <c r="C20" s="195">
        <f t="shared" si="0"/>
        <v>10.3668</v>
      </c>
      <c r="D20" s="206">
        <f>财政统发在职人员工资!D5/10000+'财政非统发在职人员工资 '!D5/10000</f>
        <v>10.3668</v>
      </c>
      <c r="E20" s="208"/>
      <c r="F20" s="209"/>
      <c r="G20" s="201"/>
    </row>
    <row r="21" spans="1:7" ht="22.5" customHeight="1">
      <c r="A21" s="193" t="s">
        <v>182</v>
      </c>
      <c r="B21" s="205"/>
      <c r="C21" s="195">
        <f t="shared" si="0"/>
        <v>17.88</v>
      </c>
      <c r="D21" s="200">
        <f>乡镇津贴!H5/10000</f>
        <v>17.88</v>
      </c>
      <c r="E21" s="200">
        <f>乡镇津贴!I5/10000</f>
        <v>0</v>
      </c>
      <c r="F21" s="209"/>
      <c r="G21" s="201"/>
    </row>
    <row r="22" spans="1:7" ht="22.5" customHeight="1">
      <c r="A22" s="193" t="s">
        <v>183</v>
      </c>
      <c r="B22" s="205"/>
      <c r="C22" s="195">
        <f t="shared" si="0"/>
        <v>0</v>
      </c>
      <c r="D22" s="208">
        <f>'财政非统发在职人员工资 '!C5*12/10000</f>
        <v>0</v>
      </c>
      <c r="E22" s="208"/>
      <c r="F22" s="209"/>
      <c r="G22" s="201"/>
    </row>
    <row r="23" spans="1:7" ht="22.5" customHeight="1">
      <c r="A23" s="193" t="s">
        <v>184</v>
      </c>
      <c r="B23" s="205"/>
      <c r="C23" s="195">
        <f t="shared" si="0"/>
        <v>0</v>
      </c>
      <c r="D23" s="208"/>
      <c r="E23" s="208"/>
      <c r="F23" s="209"/>
      <c r="G23" s="201"/>
    </row>
    <row r="24" spans="1:7" ht="22.5" customHeight="1">
      <c r="A24" s="193" t="s">
        <v>185</v>
      </c>
      <c r="B24" s="210"/>
      <c r="C24" s="195">
        <f>SUM(C25:C32)</f>
        <v>12.3</v>
      </c>
      <c r="D24" s="195">
        <f>SUM(D25:D32)</f>
        <v>12.3</v>
      </c>
      <c r="E24" s="195">
        <f>SUM(E25:E32)</f>
        <v>0</v>
      </c>
      <c r="F24" s="195">
        <f>SUM(F25:F32)</f>
        <v>0</v>
      </c>
      <c r="G24" s="201"/>
    </row>
    <row r="25" spans="1:7" ht="22.5" customHeight="1">
      <c r="A25" s="193" t="s">
        <v>186</v>
      </c>
      <c r="B25" s="198"/>
      <c r="C25" s="195">
        <f>C6*C12</f>
        <v>0</v>
      </c>
      <c r="D25" s="208"/>
      <c r="E25" s="208"/>
      <c r="F25" s="209"/>
      <c r="G25" s="201"/>
    </row>
    <row r="26" spans="1:7" ht="22.5" customHeight="1">
      <c r="A26" s="193" t="s">
        <v>187</v>
      </c>
      <c r="B26" s="205"/>
      <c r="C26" s="195">
        <f>SUM(D26:F26)</f>
        <v>0</v>
      </c>
      <c r="D26" s="208"/>
      <c r="E26" s="208"/>
      <c r="F26" s="209"/>
      <c r="G26" s="207" t="s">
        <v>188</v>
      </c>
    </row>
    <row r="27" spans="1:7" ht="22.5" customHeight="1">
      <c r="A27" s="193" t="s">
        <v>189</v>
      </c>
      <c r="B27" s="205"/>
      <c r="C27" s="195">
        <f t="shared" ref="C27:C32" si="1">SUM(D27:F27)</f>
        <v>0</v>
      </c>
      <c r="D27" s="208"/>
      <c r="E27" s="208"/>
      <c r="F27" s="209"/>
      <c r="G27" s="207" t="s">
        <v>190</v>
      </c>
    </row>
    <row r="28" spans="1:7" ht="22.5" customHeight="1">
      <c r="A28" s="193" t="s">
        <v>191</v>
      </c>
      <c r="B28" s="205"/>
      <c r="C28" s="195">
        <f t="shared" si="1"/>
        <v>0</v>
      </c>
      <c r="D28" s="208"/>
      <c r="E28" s="208"/>
      <c r="F28" s="209"/>
      <c r="G28" s="207" t="s">
        <v>192</v>
      </c>
    </row>
    <row r="29" spans="1:7" ht="22.5" customHeight="1">
      <c r="A29" s="193" t="s">
        <v>193</v>
      </c>
      <c r="B29" s="205"/>
      <c r="C29" s="195">
        <f t="shared" si="1"/>
        <v>0</v>
      </c>
      <c r="D29" s="208"/>
      <c r="E29" s="208"/>
      <c r="F29" s="209"/>
      <c r="G29" s="207" t="s">
        <v>194</v>
      </c>
    </row>
    <row r="30" spans="1:7" ht="22.5" customHeight="1">
      <c r="A30" s="193" t="s">
        <v>195</v>
      </c>
      <c r="B30" s="205"/>
      <c r="C30" s="195">
        <f t="shared" si="1"/>
        <v>0</v>
      </c>
      <c r="D30" s="208"/>
      <c r="E30" s="208"/>
      <c r="F30" s="209"/>
      <c r="G30" s="207" t="s">
        <v>196</v>
      </c>
    </row>
    <row r="31" spans="1:7" ht="22.5" customHeight="1">
      <c r="A31" s="193" t="s">
        <v>197</v>
      </c>
      <c r="B31" s="205"/>
      <c r="C31" s="195">
        <f t="shared" si="1"/>
        <v>12.3</v>
      </c>
      <c r="D31" s="206">
        <f>财政统发在职人员工资!P5*12/10000+'财政非统发在职人员工资 '!P5*12/10000</f>
        <v>12.3</v>
      </c>
      <c r="E31" s="208"/>
      <c r="F31" s="209"/>
      <c r="G31" s="207" t="s">
        <v>198</v>
      </c>
    </row>
    <row r="32" spans="1:7" ht="22.5" customHeight="1">
      <c r="A32" s="193" t="s">
        <v>199</v>
      </c>
      <c r="B32" s="205"/>
      <c r="C32" s="195">
        <f t="shared" si="1"/>
        <v>0</v>
      </c>
      <c r="D32" s="208"/>
      <c r="E32" s="208"/>
      <c r="F32" s="209"/>
      <c r="G32" s="207"/>
    </row>
    <row r="33" spans="1:7" ht="22.5" customHeight="1">
      <c r="A33" s="193" t="s">
        <v>200</v>
      </c>
      <c r="B33" s="210"/>
      <c r="C33" s="195">
        <f>SUM(C34:C39)</f>
        <v>96.020989999999998</v>
      </c>
      <c r="D33" s="195">
        <f>SUM(D34:D39)</f>
        <v>96.020989999999998</v>
      </c>
      <c r="E33" s="195">
        <f>SUM(E34:E39)</f>
        <v>0</v>
      </c>
      <c r="F33" s="195">
        <f>SUM(F34:F39)</f>
        <v>0</v>
      </c>
      <c r="G33" s="201"/>
    </row>
    <row r="34" spans="1:7" ht="22.5" customHeight="1">
      <c r="A34" s="193" t="s">
        <v>201</v>
      </c>
      <c r="B34" s="211"/>
      <c r="C34" s="195">
        <f t="shared" ref="C34:C39" si="2">SUM(D34:F34)</f>
        <v>3.7223999999999995</v>
      </c>
      <c r="D34" s="200">
        <f>遗属补助!E4/10000*12</f>
        <v>3.7223999999999995</v>
      </c>
      <c r="E34" s="208"/>
      <c r="F34" s="209"/>
      <c r="G34" s="207" t="s">
        <v>202</v>
      </c>
    </row>
    <row r="35" spans="1:7" ht="22.5" customHeight="1">
      <c r="A35" s="193" t="s">
        <v>203</v>
      </c>
      <c r="B35" s="212"/>
      <c r="C35" s="195">
        <f t="shared" si="2"/>
        <v>0</v>
      </c>
      <c r="D35" s="206">
        <f>财政安排离退休人员经费!C4*12/10000</f>
        <v>0</v>
      </c>
      <c r="E35" s="213"/>
      <c r="F35" s="213"/>
      <c r="G35" s="207" t="s">
        <v>204</v>
      </c>
    </row>
    <row r="36" spans="1:7" ht="22.5" customHeight="1">
      <c r="A36" s="193" t="s">
        <v>205</v>
      </c>
      <c r="B36" s="212"/>
      <c r="C36" s="195">
        <f t="shared" si="2"/>
        <v>0</v>
      </c>
      <c r="D36" s="213"/>
      <c r="E36" s="208"/>
      <c r="F36" s="209"/>
      <c r="G36" s="201"/>
    </row>
    <row r="37" spans="1:7" ht="29.4" customHeight="1">
      <c r="A37" s="193" t="s">
        <v>206</v>
      </c>
      <c r="B37" s="212"/>
      <c r="C37" s="195">
        <f t="shared" si="2"/>
        <v>73.481576000000004</v>
      </c>
      <c r="D37" s="200">
        <f>(财政统发在职人员工资!D5+财政统发在职人员工资!L5+财政统发在职人员工资!W5)*3.5/10000</f>
        <v>73.481576000000004</v>
      </c>
      <c r="E37" s="208"/>
      <c r="F37" s="209"/>
      <c r="G37" s="483" t="s">
        <v>719</v>
      </c>
    </row>
    <row r="38" spans="1:7" ht="22.5" customHeight="1">
      <c r="A38" s="193" t="s">
        <v>207</v>
      </c>
      <c r="B38" s="212"/>
      <c r="C38" s="195">
        <f t="shared" si="2"/>
        <v>18.817014</v>
      </c>
      <c r="D38" s="200">
        <f>财政安排离退休人员经费!C8*2/10000</f>
        <v>18.817014</v>
      </c>
      <c r="E38" s="208"/>
      <c r="F38" s="209"/>
      <c r="G38" s="201"/>
    </row>
    <row r="39" spans="1:7" ht="22.5" customHeight="1">
      <c r="A39" s="193" t="s">
        <v>208</v>
      </c>
      <c r="B39" s="212"/>
      <c r="C39" s="195">
        <f t="shared" si="2"/>
        <v>0</v>
      </c>
      <c r="D39" s="208"/>
      <c r="E39" s="208"/>
      <c r="F39" s="209"/>
      <c r="G39" s="201"/>
    </row>
    <row r="40" spans="1:7" ht="22.5" customHeight="1">
      <c r="A40" s="193" t="s">
        <v>209</v>
      </c>
      <c r="B40" s="194"/>
      <c r="C40" s="195">
        <f>SUM(C41:C49)</f>
        <v>202.56000000000003</v>
      </c>
      <c r="D40" s="195">
        <f>SUM(D41:D49)</f>
        <v>202.56000000000003</v>
      </c>
      <c r="E40" s="195">
        <f>SUM(E41:E49)</f>
        <v>0</v>
      </c>
      <c r="F40" s="195">
        <f>SUM(F41:F49)</f>
        <v>0</v>
      </c>
      <c r="G40" s="201"/>
    </row>
    <row r="41" spans="1:7" ht="22.5" customHeight="1">
      <c r="A41" s="338" t="s">
        <v>706</v>
      </c>
      <c r="B41" s="339"/>
      <c r="C41" s="195">
        <f>SUM(D41:F41)</f>
        <v>0.12</v>
      </c>
      <c r="D41" s="208">
        <v>0.12</v>
      </c>
      <c r="E41" s="208"/>
      <c r="F41" s="209"/>
      <c r="G41" s="201"/>
    </row>
    <row r="42" spans="1:7" ht="22.5" customHeight="1">
      <c r="A42" s="338" t="s">
        <v>707</v>
      </c>
      <c r="B42" s="339"/>
      <c r="C42" s="195">
        <f t="shared" ref="C42:C49" si="3">SUM(D42:F42)</f>
        <v>98.09</v>
      </c>
      <c r="D42" s="208">
        <v>98.09</v>
      </c>
      <c r="E42" s="208"/>
      <c r="F42" s="209"/>
      <c r="G42" s="201"/>
    </row>
    <row r="43" spans="1:7" ht="22.5" customHeight="1">
      <c r="A43" s="338" t="s">
        <v>708</v>
      </c>
      <c r="B43" s="339"/>
      <c r="C43" s="195">
        <f t="shared" si="3"/>
        <v>70</v>
      </c>
      <c r="D43" s="214">
        <v>70</v>
      </c>
      <c r="E43" s="214"/>
      <c r="F43" s="215"/>
      <c r="G43" s="201"/>
    </row>
    <row r="44" spans="1:7" ht="22.5" customHeight="1">
      <c r="A44" s="338" t="s">
        <v>709</v>
      </c>
      <c r="B44" s="339"/>
      <c r="C44" s="195">
        <f t="shared" si="3"/>
        <v>7.4</v>
      </c>
      <c r="D44" s="214">
        <v>7.4</v>
      </c>
      <c r="E44" s="214"/>
      <c r="F44" s="215"/>
      <c r="G44" s="201"/>
    </row>
    <row r="45" spans="1:7" ht="22.5" customHeight="1">
      <c r="A45" s="338" t="s">
        <v>710</v>
      </c>
      <c r="B45" s="339"/>
      <c r="C45" s="195">
        <f t="shared" si="3"/>
        <v>2.2200000000000002</v>
      </c>
      <c r="D45" s="214">
        <v>2.2200000000000002</v>
      </c>
      <c r="E45" s="214"/>
      <c r="F45" s="215"/>
      <c r="G45" s="201"/>
    </row>
    <row r="46" spans="1:7" ht="22.5" customHeight="1">
      <c r="A46" s="338" t="s">
        <v>711</v>
      </c>
      <c r="B46" s="339"/>
      <c r="C46" s="195">
        <f t="shared" si="3"/>
        <v>15</v>
      </c>
      <c r="D46" s="214">
        <v>15</v>
      </c>
      <c r="E46" s="214"/>
      <c r="F46" s="215"/>
      <c r="G46" s="201"/>
    </row>
    <row r="47" spans="1:7" ht="22.5" customHeight="1">
      <c r="A47" s="338" t="s">
        <v>712</v>
      </c>
      <c r="B47" s="339"/>
      <c r="C47" s="195">
        <f t="shared" si="3"/>
        <v>0.93</v>
      </c>
      <c r="D47" s="214">
        <v>0.93</v>
      </c>
      <c r="E47" s="214"/>
      <c r="F47" s="215"/>
      <c r="G47" s="201"/>
    </row>
    <row r="48" spans="1:7">
      <c r="A48" s="338" t="s">
        <v>713</v>
      </c>
      <c r="B48" s="339"/>
      <c r="C48" s="297">
        <f t="shared" si="3"/>
        <v>0.8</v>
      </c>
      <c r="D48" s="297">
        <v>0.8</v>
      </c>
      <c r="E48" s="297"/>
      <c r="F48" s="297"/>
      <c r="G48" s="297"/>
    </row>
    <row r="49" spans="1:7">
      <c r="A49" s="336" t="s">
        <v>718</v>
      </c>
      <c r="B49" s="337"/>
      <c r="C49" s="297">
        <f t="shared" si="3"/>
        <v>8</v>
      </c>
      <c r="D49" s="297">
        <v>8</v>
      </c>
      <c r="E49" s="297"/>
      <c r="F49" s="297"/>
      <c r="G49" s="300" t="s">
        <v>717</v>
      </c>
    </row>
  </sheetData>
  <sheetProtection selectLockedCells="1"/>
  <mergeCells count="14">
    <mergeCell ref="A49:B49"/>
    <mergeCell ref="A48:B48"/>
    <mergeCell ref="A1:G1"/>
    <mergeCell ref="C3:E3"/>
    <mergeCell ref="A41:B41"/>
    <mergeCell ref="A42:B42"/>
    <mergeCell ref="A43:B43"/>
    <mergeCell ref="G3:G4"/>
    <mergeCell ref="A44:B44"/>
    <mergeCell ref="A45:B45"/>
    <mergeCell ref="A46:B46"/>
    <mergeCell ref="A47:B47"/>
    <mergeCell ref="F3:F4"/>
    <mergeCell ref="A3:B4"/>
  </mergeCells>
  <phoneticPr fontId="11" type="noConversion"/>
  <printOptions horizontalCentered="1"/>
  <pageMargins left="0.47244094488188998" right="0.196850393700787" top="0.511811023622047" bottom="0.74803149606299202" header="0.27559055118110198" footer="0.196850393700787"/>
  <pageSetup paperSize="9" scale="85" orientation="landscape" r:id="rId1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F38"/>
  <sheetViews>
    <sheetView topLeftCell="A23" workbookViewId="0">
      <selection activeCell="C9" sqref="C9"/>
    </sheetView>
  </sheetViews>
  <sheetFormatPr defaultColWidth="9" defaultRowHeight="15.6"/>
  <cols>
    <col min="1" max="1" width="30.8984375" style="171" customWidth="1"/>
    <col min="2" max="2" width="10.3984375" customWidth="1"/>
    <col min="3" max="3" width="11.69921875" customWidth="1"/>
    <col min="4" max="4" width="14.59765625" customWidth="1"/>
    <col min="5" max="5" width="9.8984375" customWidth="1"/>
  </cols>
  <sheetData>
    <row r="1" spans="1:6" ht="33" customHeight="1">
      <c r="A1" s="326" t="s">
        <v>210</v>
      </c>
      <c r="B1" s="326"/>
      <c r="C1" s="326"/>
      <c r="D1" s="326"/>
      <c r="E1" s="326"/>
      <c r="F1" s="326"/>
    </row>
    <row r="2" spans="1:6" ht="26.25" customHeight="1">
      <c r="A2" s="159" t="s">
        <v>73</v>
      </c>
      <c r="B2" s="172"/>
      <c r="C2" s="172"/>
      <c r="E2" s="182"/>
      <c r="F2" s="182" t="s">
        <v>7</v>
      </c>
    </row>
    <row r="3" spans="1:6" s="171" customFormat="1" ht="21.75" customHeight="1">
      <c r="A3" s="341" t="s">
        <v>76</v>
      </c>
      <c r="B3" s="341" t="s">
        <v>211</v>
      </c>
      <c r="C3" s="341"/>
      <c r="D3" s="341"/>
      <c r="E3" s="342" t="s">
        <v>163</v>
      </c>
      <c r="F3" s="341" t="s">
        <v>17</v>
      </c>
    </row>
    <row r="4" spans="1:6" ht="42" customHeight="1">
      <c r="A4" s="341"/>
      <c r="B4" s="175" t="s">
        <v>25</v>
      </c>
      <c r="C4" s="176" t="s">
        <v>164</v>
      </c>
      <c r="D4" s="176" t="s">
        <v>165</v>
      </c>
      <c r="E4" s="343"/>
      <c r="F4" s="341"/>
    </row>
    <row r="5" spans="1:6" ht="27.75" customHeight="1">
      <c r="A5" s="348" t="s">
        <v>212</v>
      </c>
      <c r="B5" s="349"/>
      <c r="C5" s="349"/>
      <c r="D5" s="349"/>
      <c r="E5" s="349"/>
      <c r="F5" s="329"/>
    </row>
    <row r="6" spans="1:6" ht="24" customHeight="1">
      <c r="A6" s="178" t="s">
        <v>213</v>
      </c>
      <c r="B6" s="183">
        <f>SUM(C6:D6)</f>
        <v>7</v>
      </c>
      <c r="C6" s="183">
        <f>SUM(C7,C33)</f>
        <v>7</v>
      </c>
      <c r="D6" s="183">
        <f>SUM(D7,D33)</f>
        <v>0</v>
      </c>
      <c r="E6" s="183">
        <f>SUM(E7,E33)</f>
        <v>0</v>
      </c>
      <c r="F6" s="184"/>
    </row>
    <row r="7" spans="1:6" ht="24.75" customHeight="1">
      <c r="A7" s="185" t="s">
        <v>214</v>
      </c>
      <c r="B7" s="183">
        <f t="shared" ref="B7:B38" si="0">SUM(C7:D7)</f>
        <v>7</v>
      </c>
      <c r="C7" s="183">
        <f>SUM(C8:C32)</f>
        <v>7</v>
      </c>
      <c r="D7" s="183">
        <f>SUM(D8:D32)</f>
        <v>0</v>
      </c>
      <c r="E7" s="183">
        <f>SUM(E8:E32)</f>
        <v>0</v>
      </c>
      <c r="F7" s="187"/>
    </row>
    <row r="8" spans="1:6" ht="24.75" customHeight="1">
      <c r="A8" s="188" t="s">
        <v>215</v>
      </c>
      <c r="B8" s="183">
        <f t="shared" si="0"/>
        <v>7</v>
      </c>
      <c r="C8" s="179">
        <v>7</v>
      </c>
      <c r="D8" s="179"/>
      <c r="E8" s="179"/>
      <c r="F8" s="187"/>
    </row>
    <row r="9" spans="1:6" ht="24.75" customHeight="1">
      <c r="A9" s="188" t="s">
        <v>216</v>
      </c>
      <c r="B9" s="183">
        <f t="shared" si="0"/>
        <v>0</v>
      </c>
      <c r="C9" s="179"/>
      <c r="D9" s="179"/>
      <c r="E9" s="179"/>
      <c r="F9" s="187"/>
    </row>
    <row r="10" spans="1:6" ht="24.75" customHeight="1">
      <c r="A10" s="188" t="s">
        <v>217</v>
      </c>
      <c r="B10" s="183">
        <f t="shared" si="0"/>
        <v>0</v>
      </c>
      <c r="C10" s="179"/>
      <c r="D10" s="179"/>
      <c r="E10" s="179"/>
      <c r="F10" s="187"/>
    </row>
    <row r="11" spans="1:6" ht="24.75" customHeight="1">
      <c r="A11" s="188" t="s">
        <v>218</v>
      </c>
      <c r="B11" s="183">
        <f t="shared" si="0"/>
        <v>0</v>
      </c>
      <c r="C11" s="179"/>
      <c r="D11" s="179"/>
      <c r="E11" s="179"/>
      <c r="F11" s="187"/>
    </row>
    <row r="12" spans="1:6" ht="24.75" customHeight="1">
      <c r="A12" s="188" t="s">
        <v>219</v>
      </c>
      <c r="B12" s="183">
        <f t="shared" si="0"/>
        <v>0</v>
      </c>
      <c r="C12" s="179"/>
      <c r="D12" s="179"/>
      <c r="E12" s="179"/>
      <c r="F12" s="187"/>
    </row>
    <row r="13" spans="1:6" ht="24.75" customHeight="1">
      <c r="A13" s="188" t="s">
        <v>220</v>
      </c>
      <c r="B13" s="183">
        <f t="shared" si="0"/>
        <v>0</v>
      </c>
      <c r="C13" s="179"/>
      <c r="D13" s="179"/>
      <c r="E13" s="179"/>
      <c r="F13" s="187"/>
    </row>
    <row r="14" spans="1:6" ht="24.75" customHeight="1">
      <c r="A14" s="188" t="s">
        <v>221</v>
      </c>
      <c r="B14" s="183">
        <f t="shared" si="0"/>
        <v>0</v>
      </c>
      <c r="C14" s="179"/>
      <c r="D14" s="179"/>
      <c r="E14" s="179"/>
      <c r="F14" s="187"/>
    </row>
    <row r="15" spans="1:6" ht="24.75" customHeight="1">
      <c r="A15" s="188" t="s">
        <v>222</v>
      </c>
      <c r="B15" s="183">
        <f t="shared" si="0"/>
        <v>0</v>
      </c>
      <c r="C15" s="179"/>
      <c r="D15" s="179"/>
      <c r="E15" s="179"/>
      <c r="F15" s="187"/>
    </row>
    <row r="16" spans="1:6" ht="24.75" customHeight="1">
      <c r="A16" s="188" t="s">
        <v>223</v>
      </c>
      <c r="B16" s="183">
        <f t="shared" si="0"/>
        <v>0</v>
      </c>
      <c r="C16" s="179"/>
      <c r="D16" s="179"/>
      <c r="E16" s="179"/>
      <c r="F16" s="187"/>
    </row>
    <row r="17" spans="1:6" ht="24.75" customHeight="1">
      <c r="A17" s="188" t="s">
        <v>224</v>
      </c>
      <c r="B17" s="183">
        <f t="shared" si="0"/>
        <v>0</v>
      </c>
      <c r="C17" s="179"/>
      <c r="D17" s="179"/>
      <c r="E17" s="179"/>
      <c r="F17" s="187"/>
    </row>
    <row r="18" spans="1:6" ht="24.75" customHeight="1">
      <c r="A18" s="188" t="s">
        <v>225</v>
      </c>
      <c r="B18" s="183">
        <f t="shared" si="0"/>
        <v>0</v>
      </c>
      <c r="C18" s="179"/>
      <c r="D18" s="179"/>
      <c r="E18" s="179"/>
      <c r="F18" s="187"/>
    </row>
    <row r="19" spans="1:6" ht="24.75" customHeight="1">
      <c r="A19" s="188" t="s">
        <v>226</v>
      </c>
      <c r="B19" s="183">
        <f t="shared" si="0"/>
        <v>0</v>
      </c>
      <c r="C19" s="179"/>
      <c r="D19" s="179"/>
      <c r="E19" s="179"/>
      <c r="F19" s="187"/>
    </row>
    <row r="20" spans="1:6" ht="24.75" customHeight="1">
      <c r="A20" s="188" t="s">
        <v>227</v>
      </c>
      <c r="B20" s="183">
        <f t="shared" si="0"/>
        <v>0</v>
      </c>
      <c r="C20" s="179"/>
      <c r="D20" s="179"/>
      <c r="E20" s="179"/>
      <c r="F20" s="187"/>
    </row>
    <row r="21" spans="1:6" ht="24.75" customHeight="1">
      <c r="A21" s="188" t="s">
        <v>228</v>
      </c>
      <c r="B21" s="183">
        <f t="shared" si="0"/>
        <v>0</v>
      </c>
      <c r="C21" s="179"/>
      <c r="D21" s="179"/>
      <c r="E21" s="179"/>
      <c r="F21" s="187"/>
    </row>
    <row r="22" spans="1:6" ht="24.75" customHeight="1">
      <c r="A22" s="188" t="s">
        <v>229</v>
      </c>
      <c r="B22" s="183">
        <f t="shared" si="0"/>
        <v>0</v>
      </c>
      <c r="C22" s="179"/>
      <c r="D22" s="179"/>
      <c r="E22" s="179"/>
      <c r="F22" s="187"/>
    </row>
    <row r="23" spans="1:6" ht="24.75" customHeight="1">
      <c r="A23" s="188" t="s">
        <v>230</v>
      </c>
      <c r="B23" s="183">
        <f t="shared" si="0"/>
        <v>0</v>
      </c>
      <c r="C23" s="179"/>
      <c r="D23" s="179"/>
      <c r="E23" s="179"/>
      <c r="F23" s="187"/>
    </row>
    <row r="24" spans="1:6" ht="24.75" customHeight="1">
      <c r="A24" s="188" t="s">
        <v>231</v>
      </c>
      <c r="B24" s="183">
        <f t="shared" si="0"/>
        <v>0</v>
      </c>
      <c r="C24" s="179"/>
      <c r="D24" s="179"/>
      <c r="E24" s="179"/>
      <c r="F24" s="187"/>
    </row>
    <row r="25" spans="1:6" ht="30" customHeight="1">
      <c r="A25" s="188" t="s">
        <v>232</v>
      </c>
      <c r="B25" s="183">
        <f t="shared" si="0"/>
        <v>0</v>
      </c>
      <c r="C25" s="179"/>
      <c r="D25" s="179"/>
      <c r="E25" s="179"/>
      <c r="F25" s="187"/>
    </row>
    <row r="26" spans="1:6" ht="19.5" customHeight="1">
      <c r="A26" s="188" t="s">
        <v>233</v>
      </c>
      <c r="B26" s="183">
        <f t="shared" si="0"/>
        <v>0</v>
      </c>
      <c r="C26" s="179"/>
      <c r="D26" s="179"/>
      <c r="E26" s="179"/>
      <c r="F26" s="187"/>
    </row>
    <row r="27" spans="1:6" ht="19.5" customHeight="1">
      <c r="A27" s="188" t="s">
        <v>234</v>
      </c>
      <c r="B27" s="183">
        <f t="shared" si="0"/>
        <v>0</v>
      </c>
      <c r="C27" s="179"/>
      <c r="D27" s="179"/>
      <c r="E27" s="179"/>
      <c r="F27" s="187"/>
    </row>
    <row r="28" spans="1:6" ht="19.5" customHeight="1">
      <c r="A28" s="188" t="s">
        <v>235</v>
      </c>
      <c r="B28" s="183">
        <f t="shared" si="0"/>
        <v>0</v>
      </c>
      <c r="C28" s="179"/>
      <c r="D28" s="179"/>
      <c r="E28" s="179"/>
      <c r="F28" s="187"/>
    </row>
    <row r="29" spans="1:6" ht="19.5" customHeight="1">
      <c r="A29" s="188" t="s">
        <v>236</v>
      </c>
      <c r="B29" s="183">
        <f t="shared" si="0"/>
        <v>0</v>
      </c>
      <c r="C29" s="179"/>
      <c r="D29" s="179"/>
      <c r="E29" s="179"/>
      <c r="F29" s="187"/>
    </row>
    <row r="30" spans="1:6" ht="19.5" customHeight="1">
      <c r="A30" s="188" t="s">
        <v>237</v>
      </c>
      <c r="B30" s="183">
        <f t="shared" si="0"/>
        <v>0</v>
      </c>
      <c r="C30" s="179"/>
      <c r="D30" s="179"/>
      <c r="E30" s="179"/>
      <c r="F30" s="187"/>
    </row>
    <row r="31" spans="1:6" ht="19.5" customHeight="1">
      <c r="A31" s="188" t="s">
        <v>238</v>
      </c>
      <c r="B31" s="183">
        <f t="shared" si="0"/>
        <v>0</v>
      </c>
      <c r="C31" s="179"/>
      <c r="D31" s="179"/>
      <c r="E31" s="179"/>
      <c r="F31" s="187"/>
    </row>
    <row r="32" spans="1:6" ht="27" customHeight="1">
      <c r="A32" s="188" t="s">
        <v>239</v>
      </c>
      <c r="B32" s="183">
        <f t="shared" si="0"/>
        <v>0</v>
      </c>
      <c r="C32" s="179"/>
      <c r="D32" s="179"/>
      <c r="E32" s="179"/>
      <c r="F32" s="187"/>
    </row>
    <row r="33" spans="1:6" ht="27" customHeight="1">
      <c r="A33" s="177" t="s">
        <v>240</v>
      </c>
      <c r="B33" s="183">
        <f t="shared" si="0"/>
        <v>0</v>
      </c>
      <c r="C33" s="183">
        <f>SUM(C34:C38)</f>
        <v>0</v>
      </c>
      <c r="D33" s="183">
        <f>SUM(D34:D38)</f>
        <v>0</v>
      </c>
      <c r="E33" s="183">
        <f>SUM(E34:E38)</f>
        <v>0</v>
      </c>
      <c r="F33" s="12"/>
    </row>
    <row r="34" spans="1:6" ht="27" customHeight="1">
      <c r="A34" s="188" t="s">
        <v>241</v>
      </c>
      <c r="B34" s="183">
        <f t="shared" si="0"/>
        <v>0</v>
      </c>
      <c r="C34" s="179"/>
      <c r="D34" s="179"/>
      <c r="E34" s="179"/>
      <c r="F34" s="12"/>
    </row>
    <row r="35" spans="1:6" ht="27" customHeight="1">
      <c r="A35" s="188" t="s">
        <v>242</v>
      </c>
      <c r="B35" s="183">
        <f t="shared" si="0"/>
        <v>0</v>
      </c>
      <c r="C35" s="179"/>
      <c r="D35" s="179"/>
      <c r="E35" s="179"/>
      <c r="F35" s="12"/>
    </row>
    <row r="36" spans="1:6" ht="27" customHeight="1">
      <c r="A36" s="188" t="s">
        <v>243</v>
      </c>
      <c r="B36" s="183">
        <f t="shared" si="0"/>
        <v>0</v>
      </c>
      <c r="C36" s="179"/>
      <c r="D36" s="179"/>
      <c r="E36" s="179"/>
      <c r="F36" s="12"/>
    </row>
    <row r="37" spans="1:6" ht="27" customHeight="1">
      <c r="A37" s="188" t="s">
        <v>244</v>
      </c>
      <c r="B37" s="183">
        <f t="shared" si="0"/>
        <v>0</v>
      </c>
      <c r="C37" s="179"/>
      <c r="D37" s="179"/>
      <c r="E37" s="179"/>
      <c r="F37" s="12"/>
    </row>
    <row r="38" spans="1:6" ht="27" customHeight="1">
      <c r="A38" s="188" t="s">
        <v>245</v>
      </c>
      <c r="B38" s="183">
        <f t="shared" si="0"/>
        <v>0</v>
      </c>
      <c r="C38" s="179"/>
      <c r="D38" s="179"/>
      <c r="E38" s="179"/>
      <c r="F38" s="12"/>
    </row>
  </sheetData>
  <mergeCells count="6">
    <mergeCell ref="A1:F1"/>
    <mergeCell ref="B3:D3"/>
    <mergeCell ref="A5:F5"/>
    <mergeCell ref="A3:A4"/>
    <mergeCell ref="E3:E4"/>
    <mergeCell ref="F3:F4"/>
  </mergeCells>
  <phoneticPr fontId="11" type="noConversion"/>
  <printOptions horizontalCentered="1"/>
  <pageMargins left="0.47244094488188998" right="0.196850393700787" top="0.511811023622047" bottom="0.74803149606299202" header="0.27559055118110198" footer="0.196850393700787"/>
  <pageSetup paperSize="9" scale="85" orientation="portrait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H68"/>
  <sheetViews>
    <sheetView workbookViewId="0">
      <selection activeCell="C23" sqref="C23"/>
    </sheetView>
  </sheetViews>
  <sheetFormatPr defaultColWidth="9" defaultRowHeight="15.6"/>
  <cols>
    <col min="1" max="1" width="30.8984375" style="171" customWidth="1"/>
    <col min="2" max="2" width="12.19921875" customWidth="1"/>
    <col min="3" max="3" width="10.3984375" customWidth="1"/>
    <col min="4" max="4" width="11.59765625" customWidth="1"/>
    <col min="5" max="5" width="8.3984375" customWidth="1"/>
    <col min="6" max="7" width="8.8984375" customWidth="1"/>
  </cols>
  <sheetData>
    <row r="1" spans="1:8" ht="33" customHeight="1">
      <c r="A1" s="326" t="s">
        <v>246</v>
      </c>
      <c r="B1" s="326"/>
      <c r="C1" s="326"/>
      <c r="D1" s="326"/>
      <c r="E1" s="326"/>
      <c r="F1" s="326"/>
      <c r="G1" s="326"/>
      <c r="H1" s="326"/>
    </row>
    <row r="2" spans="1:8" ht="18.75" customHeight="1">
      <c r="A2" s="159" t="s">
        <v>73</v>
      </c>
      <c r="B2" s="172"/>
      <c r="C2" s="172"/>
      <c r="G2" s="182"/>
      <c r="H2" s="181" t="s">
        <v>7</v>
      </c>
    </row>
    <row r="3" spans="1:8" s="171" customFormat="1" ht="21.75" customHeight="1">
      <c r="A3" s="341" t="s">
        <v>76</v>
      </c>
      <c r="B3" s="341" t="s">
        <v>247</v>
      </c>
      <c r="C3" s="341"/>
      <c r="D3" s="341"/>
      <c r="E3" s="342" t="s">
        <v>163</v>
      </c>
      <c r="F3" s="342" t="s">
        <v>248</v>
      </c>
      <c r="G3" s="342" t="s">
        <v>249</v>
      </c>
      <c r="H3" s="341" t="s">
        <v>17</v>
      </c>
    </row>
    <row r="4" spans="1:8" ht="50.25" customHeight="1">
      <c r="A4" s="341"/>
      <c r="B4" s="175" t="s">
        <v>25</v>
      </c>
      <c r="C4" s="176" t="s">
        <v>164</v>
      </c>
      <c r="D4" s="176" t="s">
        <v>165</v>
      </c>
      <c r="E4" s="343"/>
      <c r="F4" s="343"/>
      <c r="G4" s="343"/>
      <c r="H4" s="341"/>
    </row>
    <row r="5" spans="1:8" ht="24" customHeight="1">
      <c r="A5" s="178" t="s">
        <v>250</v>
      </c>
      <c r="B5" s="183">
        <f t="shared" ref="B5:G5" si="0">SUM(B6,B27,B48)</f>
        <v>400</v>
      </c>
      <c r="C5" s="183">
        <f t="shared" si="0"/>
        <v>400</v>
      </c>
      <c r="D5" s="183">
        <f t="shared" si="0"/>
        <v>0</v>
      </c>
      <c r="E5" s="183">
        <f t="shared" si="0"/>
        <v>0</v>
      </c>
      <c r="F5" s="183">
        <f t="shared" si="0"/>
        <v>0</v>
      </c>
      <c r="G5" s="183">
        <f t="shared" si="0"/>
        <v>0</v>
      </c>
      <c r="H5" s="184"/>
    </row>
    <row r="6" spans="1:8" ht="21" customHeight="1">
      <c r="A6" s="178" t="s">
        <v>251</v>
      </c>
      <c r="B6" s="183">
        <f t="shared" ref="B6:G6" si="1">SUM(B7,B12,B17,B22)</f>
        <v>400</v>
      </c>
      <c r="C6" s="183">
        <f t="shared" si="1"/>
        <v>400</v>
      </c>
      <c r="D6" s="183">
        <f t="shared" si="1"/>
        <v>0</v>
      </c>
      <c r="E6" s="183">
        <f t="shared" si="1"/>
        <v>0</v>
      </c>
      <c r="F6" s="183">
        <f t="shared" si="1"/>
        <v>0</v>
      </c>
      <c r="G6" s="183">
        <f t="shared" si="1"/>
        <v>0</v>
      </c>
      <c r="H6" s="350"/>
    </row>
    <row r="7" spans="1:8" ht="21" customHeight="1">
      <c r="A7" s="185" t="s">
        <v>252</v>
      </c>
      <c r="B7" s="183">
        <f t="shared" ref="B7:B26" si="2">SUM(C7:D7)</f>
        <v>0</v>
      </c>
      <c r="C7" s="183">
        <f>SUM(C8:C11)</f>
        <v>0</v>
      </c>
      <c r="D7" s="183">
        <f>SUM(D8:D11)</f>
        <v>0</v>
      </c>
      <c r="E7" s="183">
        <f>SUM(E8:E11)</f>
        <v>0</v>
      </c>
      <c r="F7" s="183">
        <f>SUM(F8:F11)</f>
        <v>0</v>
      </c>
      <c r="G7" s="183">
        <f>SUM(G8:G11)</f>
        <v>0</v>
      </c>
      <c r="H7" s="351"/>
    </row>
    <row r="8" spans="1:8" ht="21" customHeight="1">
      <c r="A8" s="186" t="s">
        <v>253</v>
      </c>
      <c r="B8" s="183">
        <f t="shared" si="2"/>
        <v>0</v>
      </c>
      <c r="C8" s="179"/>
      <c r="D8" s="179"/>
      <c r="E8" s="179"/>
      <c r="F8" s="179"/>
      <c r="G8" s="179"/>
      <c r="H8" s="351"/>
    </row>
    <row r="9" spans="1:8" ht="21" customHeight="1">
      <c r="A9" s="186" t="s">
        <v>254</v>
      </c>
      <c r="B9" s="183">
        <f t="shared" si="2"/>
        <v>0</v>
      </c>
      <c r="C9" s="179"/>
      <c r="D9" s="179"/>
      <c r="E9" s="179"/>
      <c r="F9" s="179"/>
      <c r="G9" s="179"/>
      <c r="H9" s="351"/>
    </row>
    <row r="10" spans="1:8" ht="21" customHeight="1">
      <c r="A10" s="186" t="s">
        <v>255</v>
      </c>
      <c r="B10" s="183">
        <f t="shared" si="2"/>
        <v>0</v>
      </c>
      <c r="C10" s="179"/>
      <c r="D10" s="179"/>
      <c r="E10" s="179"/>
      <c r="F10" s="179"/>
      <c r="G10" s="179"/>
      <c r="H10" s="351"/>
    </row>
    <row r="11" spans="1:8" ht="21" customHeight="1">
      <c r="A11" s="186" t="s">
        <v>256</v>
      </c>
      <c r="B11" s="183">
        <f t="shared" si="2"/>
        <v>0</v>
      </c>
      <c r="C11" s="179"/>
      <c r="D11" s="179"/>
      <c r="E11" s="179"/>
      <c r="F11" s="179"/>
      <c r="G11" s="179"/>
      <c r="H11" s="351"/>
    </row>
    <row r="12" spans="1:8" ht="21" customHeight="1">
      <c r="A12" s="185" t="s">
        <v>257</v>
      </c>
      <c r="B12" s="183">
        <f t="shared" si="2"/>
        <v>0</v>
      </c>
      <c r="C12" s="183">
        <f>SUM(C13:C16)</f>
        <v>0</v>
      </c>
      <c r="D12" s="183">
        <f>SUM(D13:D16)</f>
        <v>0</v>
      </c>
      <c r="E12" s="183">
        <f>SUM(E13:E16)</f>
        <v>0</v>
      </c>
      <c r="F12" s="183">
        <f>SUM(F13:F16)</f>
        <v>0</v>
      </c>
      <c r="G12" s="183">
        <f>SUM(G13:G16)</f>
        <v>0</v>
      </c>
      <c r="H12" s="351"/>
    </row>
    <row r="13" spans="1:8" ht="21" customHeight="1">
      <c r="A13" s="186" t="s">
        <v>258</v>
      </c>
      <c r="B13" s="183">
        <f t="shared" si="2"/>
        <v>0</v>
      </c>
      <c r="C13" s="179"/>
      <c r="D13" s="179"/>
      <c r="E13" s="179"/>
      <c r="F13" s="179"/>
      <c r="G13" s="179"/>
      <c r="H13" s="351"/>
    </row>
    <row r="14" spans="1:8" ht="21" customHeight="1">
      <c r="A14" s="186" t="s">
        <v>259</v>
      </c>
      <c r="B14" s="183">
        <f t="shared" si="2"/>
        <v>0</v>
      </c>
      <c r="C14" s="179"/>
      <c r="D14" s="179"/>
      <c r="E14" s="179"/>
      <c r="F14" s="179"/>
      <c r="G14" s="179"/>
      <c r="H14" s="351"/>
    </row>
    <row r="15" spans="1:8" ht="21" customHeight="1">
      <c r="A15" s="186" t="s">
        <v>255</v>
      </c>
      <c r="B15" s="183">
        <f t="shared" si="2"/>
        <v>0</v>
      </c>
      <c r="C15" s="179"/>
      <c r="D15" s="179"/>
      <c r="E15" s="179"/>
      <c r="F15" s="179"/>
      <c r="G15" s="179"/>
      <c r="H15" s="351"/>
    </row>
    <row r="16" spans="1:8" ht="21" customHeight="1">
      <c r="A16" s="186" t="s">
        <v>256</v>
      </c>
      <c r="B16" s="183">
        <f t="shared" si="2"/>
        <v>0</v>
      </c>
      <c r="C16" s="179"/>
      <c r="D16" s="179"/>
      <c r="E16" s="179"/>
      <c r="F16" s="179"/>
      <c r="G16" s="179"/>
      <c r="H16" s="351"/>
    </row>
    <row r="17" spans="1:8" ht="21" customHeight="1">
      <c r="A17" s="185" t="s">
        <v>260</v>
      </c>
      <c r="B17" s="183">
        <f t="shared" si="2"/>
        <v>0</v>
      </c>
      <c r="C17" s="183">
        <f>SUM(C18:C21)</f>
        <v>0</v>
      </c>
      <c r="D17" s="183">
        <f>SUM(D18:D21)</f>
        <v>0</v>
      </c>
      <c r="E17" s="183">
        <f>SUM(E18:E21)</f>
        <v>0</v>
      </c>
      <c r="F17" s="183">
        <f>SUM(F18:F21)</f>
        <v>0</v>
      </c>
      <c r="G17" s="183">
        <f>SUM(G18:G21)</f>
        <v>0</v>
      </c>
      <c r="H17" s="351"/>
    </row>
    <row r="18" spans="1:8" ht="21" customHeight="1">
      <c r="A18" s="186" t="s">
        <v>261</v>
      </c>
      <c r="B18" s="183">
        <f t="shared" si="2"/>
        <v>0</v>
      </c>
      <c r="C18" s="179"/>
      <c r="D18" s="179"/>
      <c r="E18" s="179"/>
      <c r="F18" s="179"/>
      <c r="G18" s="179"/>
      <c r="H18" s="351"/>
    </row>
    <row r="19" spans="1:8" ht="21" customHeight="1">
      <c r="A19" s="186" t="s">
        <v>262</v>
      </c>
      <c r="B19" s="183">
        <f t="shared" si="2"/>
        <v>0</v>
      </c>
      <c r="C19" s="179"/>
      <c r="D19" s="179"/>
      <c r="E19" s="179"/>
      <c r="F19" s="179"/>
      <c r="G19" s="179"/>
      <c r="H19" s="351"/>
    </row>
    <row r="20" spans="1:8" ht="21" customHeight="1">
      <c r="A20" s="186" t="s">
        <v>255</v>
      </c>
      <c r="B20" s="183">
        <f t="shared" si="2"/>
        <v>0</v>
      </c>
      <c r="C20" s="179"/>
      <c r="D20" s="179"/>
      <c r="E20" s="179"/>
      <c r="F20" s="179"/>
      <c r="G20" s="179"/>
      <c r="H20" s="351"/>
    </row>
    <row r="21" spans="1:8" ht="21" customHeight="1">
      <c r="A21" s="186" t="s">
        <v>256</v>
      </c>
      <c r="B21" s="183">
        <f t="shared" si="2"/>
        <v>0</v>
      </c>
      <c r="C21" s="179"/>
      <c r="D21" s="179"/>
      <c r="E21" s="179"/>
      <c r="F21" s="179"/>
      <c r="G21" s="179"/>
      <c r="H21" s="351"/>
    </row>
    <row r="22" spans="1:8" ht="21" customHeight="1">
      <c r="A22" s="185" t="s">
        <v>263</v>
      </c>
      <c r="B22" s="183">
        <f t="shared" si="2"/>
        <v>400</v>
      </c>
      <c r="C22" s="183">
        <f>SUM(C23:C26)</f>
        <v>400</v>
      </c>
      <c r="D22" s="183">
        <f>SUM(D23:D26)</f>
        <v>0</v>
      </c>
      <c r="E22" s="183">
        <f>SUM(E23:E26)</f>
        <v>0</v>
      </c>
      <c r="F22" s="183">
        <f>SUM(F23:F26)</f>
        <v>0</v>
      </c>
      <c r="G22" s="183">
        <f>SUM(G23:G26)</f>
        <v>0</v>
      </c>
      <c r="H22" s="351"/>
    </row>
    <row r="23" spans="1:8" ht="21" customHeight="1">
      <c r="A23" s="186" t="s">
        <v>261</v>
      </c>
      <c r="B23" s="183">
        <f t="shared" si="2"/>
        <v>400</v>
      </c>
      <c r="C23" s="179">
        <v>400</v>
      </c>
      <c r="D23" s="179"/>
      <c r="E23" s="179"/>
      <c r="F23" s="179"/>
      <c r="G23" s="179"/>
      <c r="H23" s="351"/>
    </row>
    <row r="24" spans="1:8" ht="21" customHeight="1">
      <c r="A24" s="186" t="s">
        <v>262</v>
      </c>
      <c r="B24" s="183">
        <f t="shared" si="2"/>
        <v>0</v>
      </c>
      <c r="C24" s="179"/>
      <c r="D24" s="179"/>
      <c r="E24" s="179"/>
      <c r="F24" s="179"/>
      <c r="G24" s="179"/>
      <c r="H24" s="351"/>
    </row>
    <row r="25" spans="1:8" ht="21" customHeight="1">
      <c r="A25" s="186" t="s">
        <v>255</v>
      </c>
      <c r="B25" s="183">
        <f t="shared" si="2"/>
        <v>0</v>
      </c>
      <c r="C25" s="179"/>
      <c r="D25" s="179"/>
      <c r="E25" s="179"/>
      <c r="F25" s="179"/>
      <c r="G25" s="179"/>
      <c r="H25" s="351"/>
    </row>
    <row r="26" spans="1:8" ht="21" customHeight="1">
      <c r="A26" s="186" t="s">
        <v>256</v>
      </c>
      <c r="B26" s="183">
        <f t="shared" si="2"/>
        <v>0</v>
      </c>
      <c r="C26" s="179"/>
      <c r="D26" s="179"/>
      <c r="E26" s="179"/>
      <c r="F26" s="179"/>
      <c r="G26" s="179"/>
      <c r="H26" s="352"/>
    </row>
    <row r="27" spans="1:8" ht="21" customHeight="1">
      <c r="A27" s="178" t="s">
        <v>264</v>
      </c>
      <c r="B27" s="183">
        <f t="shared" ref="B27:G27" si="3">SUM(B28,B33,B38,B43)</f>
        <v>0</v>
      </c>
      <c r="C27" s="183">
        <f t="shared" si="3"/>
        <v>0</v>
      </c>
      <c r="D27" s="183">
        <f t="shared" si="3"/>
        <v>0</v>
      </c>
      <c r="E27" s="183">
        <f t="shared" si="3"/>
        <v>0</v>
      </c>
      <c r="F27" s="183">
        <f t="shared" si="3"/>
        <v>0</v>
      </c>
      <c r="G27" s="183">
        <f t="shared" si="3"/>
        <v>0</v>
      </c>
      <c r="H27" s="350"/>
    </row>
    <row r="28" spans="1:8" ht="21" customHeight="1">
      <c r="A28" s="185" t="s">
        <v>252</v>
      </c>
      <c r="B28" s="183">
        <f t="shared" ref="B28:B47" si="4">SUM(C28:D28)</f>
        <v>0</v>
      </c>
      <c r="C28" s="183">
        <f>SUM(C29:C32)</f>
        <v>0</v>
      </c>
      <c r="D28" s="183">
        <f>SUM(D29:D32)</f>
        <v>0</v>
      </c>
      <c r="E28" s="183">
        <f>SUM(E29:E32)</f>
        <v>0</v>
      </c>
      <c r="F28" s="183">
        <f>SUM(F29:F32)</f>
        <v>0</v>
      </c>
      <c r="G28" s="183">
        <f>SUM(G29:G32)</f>
        <v>0</v>
      </c>
      <c r="H28" s="351"/>
    </row>
    <row r="29" spans="1:8" ht="21" customHeight="1">
      <c r="A29" s="186" t="s">
        <v>253</v>
      </c>
      <c r="B29" s="183">
        <f t="shared" si="4"/>
        <v>0</v>
      </c>
      <c r="C29" s="179"/>
      <c r="D29" s="179"/>
      <c r="E29" s="179"/>
      <c r="F29" s="179"/>
      <c r="G29" s="179"/>
      <c r="H29" s="351"/>
    </row>
    <row r="30" spans="1:8" ht="21" customHeight="1">
      <c r="A30" s="186" t="s">
        <v>262</v>
      </c>
      <c r="B30" s="183">
        <f t="shared" si="4"/>
        <v>0</v>
      </c>
      <c r="C30" s="179"/>
      <c r="D30" s="179"/>
      <c r="E30" s="179"/>
      <c r="F30" s="179"/>
      <c r="G30" s="179"/>
      <c r="H30" s="351"/>
    </row>
    <row r="31" spans="1:8" ht="21" customHeight="1">
      <c r="A31" s="186" t="s">
        <v>255</v>
      </c>
      <c r="B31" s="183">
        <f t="shared" si="4"/>
        <v>0</v>
      </c>
      <c r="C31" s="179"/>
      <c r="D31" s="179"/>
      <c r="E31" s="179"/>
      <c r="F31" s="179"/>
      <c r="G31" s="179"/>
      <c r="H31" s="351"/>
    </row>
    <row r="32" spans="1:8" ht="21" customHeight="1">
      <c r="A32" s="186" t="s">
        <v>256</v>
      </c>
      <c r="B32" s="183">
        <f t="shared" si="4"/>
        <v>0</v>
      </c>
      <c r="C32" s="179"/>
      <c r="D32" s="179"/>
      <c r="E32" s="179"/>
      <c r="F32" s="179"/>
      <c r="G32" s="179"/>
      <c r="H32" s="351"/>
    </row>
    <row r="33" spans="1:8" ht="21" customHeight="1">
      <c r="A33" s="185" t="s">
        <v>257</v>
      </c>
      <c r="B33" s="183">
        <f t="shared" si="4"/>
        <v>0</v>
      </c>
      <c r="C33" s="183">
        <f>SUM(C34:C37)</f>
        <v>0</v>
      </c>
      <c r="D33" s="183">
        <f>SUM(D34:D37)</f>
        <v>0</v>
      </c>
      <c r="E33" s="183">
        <f>SUM(E34:E37)</f>
        <v>0</v>
      </c>
      <c r="F33" s="183">
        <f>SUM(F34:F37)</f>
        <v>0</v>
      </c>
      <c r="G33" s="183">
        <f>SUM(G34:G37)</f>
        <v>0</v>
      </c>
      <c r="H33" s="351"/>
    </row>
    <row r="34" spans="1:8" ht="21" customHeight="1">
      <c r="A34" s="186" t="s">
        <v>215</v>
      </c>
      <c r="B34" s="183">
        <f t="shared" si="4"/>
        <v>0</v>
      </c>
      <c r="C34" s="179"/>
      <c r="D34" s="179"/>
      <c r="E34" s="179"/>
      <c r="F34" s="179"/>
      <c r="G34" s="179"/>
      <c r="H34" s="351"/>
    </row>
    <row r="35" spans="1:8" ht="21" customHeight="1">
      <c r="A35" s="186" t="s">
        <v>265</v>
      </c>
      <c r="B35" s="183">
        <f t="shared" si="4"/>
        <v>0</v>
      </c>
      <c r="C35" s="179"/>
      <c r="D35" s="179"/>
      <c r="E35" s="179"/>
      <c r="F35" s="179"/>
      <c r="G35" s="179"/>
      <c r="H35" s="351"/>
    </row>
    <row r="36" spans="1:8" ht="21" customHeight="1">
      <c r="A36" s="186" t="s">
        <v>266</v>
      </c>
      <c r="B36" s="183">
        <f t="shared" si="4"/>
        <v>0</v>
      </c>
      <c r="C36" s="179"/>
      <c r="D36" s="179"/>
      <c r="E36" s="179"/>
      <c r="F36" s="179"/>
      <c r="G36" s="179"/>
      <c r="H36" s="351"/>
    </row>
    <row r="37" spans="1:8" ht="21" customHeight="1">
      <c r="A37" s="186" t="s">
        <v>256</v>
      </c>
      <c r="B37" s="183">
        <f t="shared" si="4"/>
        <v>0</v>
      </c>
      <c r="C37" s="179"/>
      <c r="D37" s="179"/>
      <c r="E37" s="179"/>
      <c r="F37" s="179"/>
      <c r="G37" s="179"/>
      <c r="H37" s="351"/>
    </row>
    <row r="38" spans="1:8" ht="21" customHeight="1">
      <c r="A38" s="185" t="s">
        <v>260</v>
      </c>
      <c r="B38" s="183">
        <f t="shared" si="4"/>
        <v>0</v>
      </c>
      <c r="C38" s="183">
        <f>SUM(C39:C42)</f>
        <v>0</v>
      </c>
      <c r="D38" s="183">
        <f>SUM(D39:D42)</f>
        <v>0</v>
      </c>
      <c r="E38" s="183">
        <f>SUM(E39:E42)</f>
        <v>0</v>
      </c>
      <c r="F38" s="183">
        <f>SUM(F39:F42)</f>
        <v>0</v>
      </c>
      <c r="G38" s="183">
        <f>SUM(G39:G42)</f>
        <v>0</v>
      </c>
      <c r="H38" s="351"/>
    </row>
    <row r="39" spans="1:8" ht="21" customHeight="1">
      <c r="A39" s="186" t="s">
        <v>261</v>
      </c>
      <c r="B39" s="183">
        <f t="shared" si="4"/>
        <v>0</v>
      </c>
      <c r="C39" s="179"/>
      <c r="D39" s="179"/>
      <c r="E39" s="179"/>
      <c r="F39" s="179"/>
      <c r="G39" s="179"/>
      <c r="H39" s="351"/>
    </row>
    <row r="40" spans="1:8" ht="21" customHeight="1">
      <c r="A40" s="186" t="s">
        <v>262</v>
      </c>
      <c r="B40" s="183">
        <f t="shared" si="4"/>
        <v>0</v>
      </c>
      <c r="C40" s="179"/>
      <c r="D40" s="179"/>
      <c r="E40" s="179"/>
      <c r="F40" s="179"/>
      <c r="G40" s="179"/>
      <c r="H40" s="351"/>
    </row>
    <row r="41" spans="1:8" ht="21" customHeight="1">
      <c r="A41" s="186" t="s">
        <v>255</v>
      </c>
      <c r="B41" s="183">
        <f t="shared" si="4"/>
        <v>0</v>
      </c>
      <c r="C41" s="179"/>
      <c r="D41" s="179"/>
      <c r="E41" s="179"/>
      <c r="F41" s="179"/>
      <c r="G41" s="179"/>
      <c r="H41" s="351"/>
    </row>
    <row r="42" spans="1:8" ht="21" customHeight="1">
      <c r="A42" s="186" t="s">
        <v>256</v>
      </c>
      <c r="B42" s="183">
        <f t="shared" si="4"/>
        <v>0</v>
      </c>
      <c r="C42" s="179"/>
      <c r="D42" s="179"/>
      <c r="E42" s="179"/>
      <c r="F42" s="179"/>
      <c r="G42" s="179"/>
      <c r="H42" s="351"/>
    </row>
    <row r="43" spans="1:8" ht="21" customHeight="1">
      <c r="A43" s="185" t="s">
        <v>267</v>
      </c>
      <c r="B43" s="183">
        <f t="shared" si="4"/>
        <v>0</v>
      </c>
      <c r="C43" s="183">
        <f>SUM(C44:C47)</f>
        <v>0</v>
      </c>
      <c r="D43" s="183">
        <f>SUM(D44:D47)</f>
        <v>0</v>
      </c>
      <c r="E43" s="183">
        <f>SUM(E44:E47)</f>
        <v>0</v>
      </c>
      <c r="F43" s="183">
        <f>SUM(F44:F47)</f>
        <v>0</v>
      </c>
      <c r="G43" s="183">
        <f>SUM(G44:G47)</f>
        <v>0</v>
      </c>
      <c r="H43" s="351"/>
    </row>
    <row r="44" spans="1:8" ht="21" customHeight="1">
      <c r="A44" s="186" t="s">
        <v>268</v>
      </c>
      <c r="B44" s="183">
        <f t="shared" si="4"/>
        <v>0</v>
      </c>
      <c r="C44" s="179"/>
      <c r="D44" s="179"/>
      <c r="E44" s="179"/>
      <c r="F44" s="179"/>
      <c r="G44" s="179"/>
      <c r="H44" s="351"/>
    </row>
    <row r="45" spans="1:8" ht="21" customHeight="1">
      <c r="A45" s="186" t="s">
        <v>262</v>
      </c>
      <c r="B45" s="183">
        <f t="shared" si="4"/>
        <v>0</v>
      </c>
      <c r="C45" s="179"/>
      <c r="D45" s="179"/>
      <c r="E45" s="179"/>
      <c r="F45" s="179"/>
      <c r="G45" s="179"/>
      <c r="H45" s="351"/>
    </row>
    <row r="46" spans="1:8" ht="21" customHeight="1">
      <c r="A46" s="186" t="s">
        <v>255</v>
      </c>
      <c r="B46" s="183">
        <f t="shared" si="4"/>
        <v>0</v>
      </c>
      <c r="C46" s="179"/>
      <c r="D46" s="179"/>
      <c r="E46" s="179"/>
      <c r="F46" s="179"/>
      <c r="G46" s="179"/>
      <c r="H46" s="351"/>
    </row>
    <row r="47" spans="1:8" ht="21" customHeight="1">
      <c r="A47" s="186" t="s">
        <v>256</v>
      </c>
      <c r="B47" s="183">
        <f t="shared" si="4"/>
        <v>0</v>
      </c>
      <c r="C47" s="179"/>
      <c r="D47" s="179"/>
      <c r="E47" s="179"/>
      <c r="F47" s="179"/>
      <c r="G47" s="179"/>
      <c r="H47" s="352"/>
    </row>
    <row r="48" spans="1:8" ht="21" hidden="1" customHeight="1">
      <c r="A48" s="178" t="s">
        <v>269</v>
      </c>
      <c r="B48" s="183">
        <f t="shared" ref="B48:G48" si="5">SUM(B49,B54,B59,B64)</f>
        <v>0</v>
      </c>
      <c r="C48" s="183">
        <f t="shared" si="5"/>
        <v>0</v>
      </c>
      <c r="D48" s="183">
        <f t="shared" si="5"/>
        <v>0</v>
      </c>
      <c r="E48" s="183">
        <f t="shared" si="5"/>
        <v>0</v>
      </c>
      <c r="F48" s="183">
        <f t="shared" si="5"/>
        <v>0</v>
      </c>
      <c r="G48" s="183">
        <f t="shared" si="5"/>
        <v>0</v>
      </c>
      <c r="H48" s="350"/>
    </row>
    <row r="49" spans="1:8" ht="21" hidden="1" customHeight="1">
      <c r="A49" s="185" t="s">
        <v>252</v>
      </c>
      <c r="B49" s="183">
        <f t="shared" ref="B49:B68" si="6">SUM(C49:D49)</f>
        <v>0</v>
      </c>
      <c r="C49" s="183">
        <f>SUM(C50:C53)</f>
        <v>0</v>
      </c>
      <c r="D49" s="183">
        <f>SUM(D50:D53)</f>
        <v>0</v>
      </c>
      <c r="E49" s="183">
        <f>SUM(E50:E53)</f>
        <v>0</v>
      </c>
      <c r="F49" s="183">
        <f>SUM(F50:F53)</f>
        <v>0</v>
      </c>
      <c r="G49" s="183">
        <f>SUM(G50:G53)</f>
        <v>0</v>
      </c>
      <c r="H49" s="351"/>
    </row>
    <row r="50" spans="1:8" ht="21" hidden="1" customHeight="1">
      <c r="A50" s="186" t="s">
        <v>261</v>
      </c>
      <c r="B50" s="183">
        <f t="shared" si="6"/>
        <v>0</v>
      </c>
      <c r="C50" s="179"/>
      <c r="D50" s="179"/>
      <c r="E50" s="179"/>
      <c r="F50" s="179"/>
      <c r="G50" s="179"/>
      <c r="H50" s="351"/>
    </row>
    <row r="51" spans="1:8" ht="21" hidden="1" customHeight="1">
      <c r="A51" s="186" t="s">
        <v>262</v>
      </c>
      <c r="B51" s="183">
        <f t="shared" si="6"/>
        <v>0</v>
      </c>
      <c r="C51" s="179"/>
      <c r="D51" s="179"/>
      <c r="E51" s="179"/>
      <c r="F51" s="179"/>
      <c r="G51" s="179"/>
      <c r="H51" s="351"/>
    </row>
    <row r="52" spans="1:8" ht="21" hidden="1" customHeight="1">
      <c r="A52" s="186" t="s">
        <v>255</v>
      </c>
      <c r="B52" s="183">
        <f t="shared" si="6"/>
        <v>0</v>
      </c>
      <c r="C52" s="179"/>
      <c r="D52" s="179"/>
      <c r="E52" s="179"/>
      <c r="F52" s="179"/>
      <c r="G52" s="179"/>
      <c r="H52" s="351"/>
    </row>
    <row r="53" spans="1:8" ht="21" hidden="1" customHeight="1">
      <c r="A53" s="186" t="s">
        <v>256</v>
      </c>
      <c r="B53" s="183">
        <f t="shared" si="6"/>
        <v>0</v>
      </c>
      <c r="C53" s="179"/>
      <c r="D53" s="179"/>
      <c r="E53" s="179"/>
      <c r="F53" s="179"/>
      <c r="G53" s="179"/>
      <c r="H53" s="351"/>
    </row>
    <row r="54" spans="1:8" ht="21" hidden="1" customHeight="1">
      <c r="A54" s="185" t="s">
        <v>257</v>
      </c>
      <c r="B54" s="183">
        <f t="shared" si="6"/>
        <v>0</v>
      </c>
      <c r="C54" s="183">
        <f>SUM(C55:C58)</f>
        <v>0</v>
      </c>
      <c r="D54" s="183">
        <f>SUM(D55:D58)</f>
        <v>0</v>
      </c>
      <c r="E54" s="183">
        <f>SUM(E55:E58)</f>
        <v>0</v>
      </c>
      <c r="F54" s="183">
        <f>SUM(F55:F58)</f>
        <v>0</v>
      </c>
      <c r="G54" s="183">
        <f>SUM(G55:G58)</f>
        <v>0</v>
      </c>
      <c r="H54" s="351"/>
    </row>
    <row r="55" spans="1:8" ht="21" hidden="1" customHeight="1">
      <c r="A55" s="186" t="s">
        <v>261</v>
      </c>
      <c r="B55" s="183">
        <f t="shared" si="6"/>
        <v>0</v>
      </c>
      <c r="C55" s="179"/>
      <c r="D55" s="179"/>
      <c r="E55" s="179"/>
      <c r="F55" s="179"/>
      <c r="G55" s="179"/>
      <c r="H55" s="351"/>
    </row>
    <row r="56" spans="1:8" ht="21" hidden="1" customHeight="1">
      <c r="A56" s="186" t="s">
        <v>262</v>
      </c>
      <c r="B56" s="183">
        <f t="shared" si="6"/>
        <v>0</v>
      </c>
      <c r="C56" s="179"/>
      <c r="D56" s="179"/>
      <c r="E56" s="179"/>
      <c r="F56" s="179"/>
      <c r="G56" s="179"/>
      <c r="H56" s="351"/>
    </row>
    <row r="57" spans="1:8" ht="21" hidden="1" customHeight="1">
      <c r="A57" s="186" t="s">
        <v>255</v>
      </c>
      <c r="B57" s="183">
        <f t="shared" si="6"/>
        <v>0</v>
      </c>
      <c r="C57" s="179"/>
      <c r="D57" s="179"/>
      <c r="E57" s="179"/>
      <c r="F57" s="179"/>
      <c r="G57" s="179"/>
      <c r="H57" s="351"/>
    </row>
    <row r="58" spans="1:8" ht="21" hidden="1" customHeight="1">
      <c r="A58" s="186" t="s">
        <v>256</v>
      </c>
      <c r="B58" s="183">
        <f t="shared" si="6"/>
        <v>0</v>
      </c>
      <c r="C58" s="179"/>
      <c r="D58" s="179"/>
      <c r="E58" s="179"/>
      <c r="F58" s="179"/>
      <c r="G58" s="179"/>
      <c r="H58" s="351"/>
    </row>
    <row r="59" spans="1:8" ht="21" hidden="1" customHeight="1">
      <c r="A59" s="185" t="s">
        <v>260</v>
      </c>
      <c r="B59" s="183">
        <f t="shared" si="6"/>
        <v>0</v>
      </c>
      <c r="C59" s="183">
        <f>SUM(C60:C63)</f>
        <v>0</v>
      </c>
      <c r="D59" s="183">
        <f>SUM(D60:D63)</f>
        <v>0</v>
      </c>
      <c r="E59" s="183">
        <f>SUM(E60:E63)</f>
        <v>0</v>
      </c>
      <c r="F59" s="183">
        <f>SUM(F60:F63)</f>
        <v>0</v>
      </c>
      <c r="G59" s="183">
        <f>SUM(G60:G63)</f>
        <v>0</v>
      </c>
      <c r="H59" s="351"/>
    </row>
    <row r="60" spans="1:8" ht="21" hidden="1" customHeight="1">
      <c r="A60" s="186" t="s">
        <v>261</v>
      </c>
      <c r="B60" s="183">
        <f t="shared" si="6"/>
        <v>0</v>
      </c>
      <c r="C60" s="179"/>
      <c r="D60" s="179"/>
      <c r="E60" s="179"/>
      <c r="F60" s="179"/>
      <c r="G60" s="179"/>
      <c r="H60" s="351"/>
    </row>
    <row r="61" spans="1:8" ht="21" hidden="1" customHeight="1">
      <c r="A61" s="186" t="s">
        <v>262</v>
      </c>
      <c r="B61" s="183">
        <f t="shared" si="6"/>
        <v>0</v>
      </c>
      <c r="C61" s="179"/>
      <c r="D61" s="179"/>
      <c r="E61" s="179"/>
      <c r="F61" s="179"/>
      <c r="G61" s="179"/>
      <c r="H61" s="351"/>
    </row>
    <row r="62" spans="1:8" ht="21" hidden="1" customHeight="1">
      <c r="A62" s="186" t="s">
        <v>255</v>
      </c>
      <c r="B62" s="183">
        <f t="shared" si="6"/>
        <v>0</v>
      </c>
      <c r="C62" s="179"/>
      <c r="D62" s="179"/>
      <c r="E62" s="179"/>
      <c r="F62" s="179"/>
      <c r="G62" s="179"/>
      <c r="H62" s="351"/>
    </row>
    <row r="63" spans="1:8" ht="21" hidden="1" customHeight="1">
      <c r="A63" s="186" t="s">
        <v>256</v>
      </c>
      <c r="B63" s="183">
        <f t="shared" si="6"/>
        <v>0</v>
      </c>
      <c r="C63" s="179"/>
      <c r="D63" s="179"/>
      <c r="E63" s="179"/>
      <c r="F63" s="179"/>
      <c r="G63" s="179"/>
      <c r="H63" s="351"/>
    </row>
    <row r="64" spans="1:8" ht="21" hidden="1" customHeight="1">
      <c r="A64" s="185" t="s">
        <v>267</v>
      </c>
      <c r="B64" s="183">
        <f t="shared" si="6"/>
        <v>0</v>
      </c>
      <c r="C64" s="183">
        <f>SUM(C65:C68)</f>
        <v>0</v>
      </c>
      <c r="D64" s="183">
        <f>SUM(D65:D68)</f>
        <v>0</v>
      </c>
      <c r="E64" s="183">
        <f>SUM(E65:E68)</f>
        <v>0</v>
      </c>
      <c r="F64" s="183">
        <f>SUM(F65:F68)</f>
        <v>0</v>
      </c>
      <c r="G64" s="183">
        <f>SUM(G65:G68)</f>
        <v>0</v>
      </c>
      <c r="H64" s="351"/>
    </row>
    <row r="65" spans="1:8" ht="21" hidden="1" customHeight="1">
      <c r="A65" s="186" t="s">
        <v>261</v>
      </c>
      <c r="B65" s="183">
        <f t="shared" si="6"/>
        <v>0</v>
      </c>
      <c r="C65" s="179"/>
      <c r="D65" s="179"/>
      <c r="E65" s="179"/>
      <c r="F65" s="179"/>
      <c r="G65" s="179"/>
      <c r="H65" s="351"/>
    </row>
    <row r="66" spans="1:8" ht="21" hidden="1" customHeight="1">
      <c r="A66" s="186" t="s">
        <v>262</v>
      </c>
      <c r="B66" s="183">
        <f t="shared" si="6"/>
        <v>0</v>
      </c>
      <c r="C66" s="179"/>
      <c r="D66" s="179"/>
      <c r="E66" s="179"/>
      <c r="F66" s="179"/>
      <c r="G66" s="179"/>
      <c r="H66" s="351"/>
    </row>
    <row r="67" spans="1:8" ht="21" hidden="1" customHeight="1">
      <c r="A67" s="186" t="s">
        <v>255</v>
      </c>
      <c r="B67" s="183">
        <f t="shared" si="6"/>
        <v>0</v>
      </c>
      <c r="C67" s="179"/>
      <c r="D67" s="179"/>
      <c r="E67" s="179"/>
      <c r="F67" s="179"/>
      <c r="G67" s="179"/>
      <c r="H67" s="351"/>
    </row>
    <row r="68" spans="1:8" ht="21" hidden="1" customHeight="1">
      <c r="A68" s="186" t="s">
        <v>256</v>
      </c>
      <c r="B68" s="183">
        <f t="shared" si="6"/>
        <v>0</v>
      </c>
      <c r="C68" s="179"/>
      <c r="D68" s="179"/>
      <c r="E68" s="179"/>
      <c r="F68" s="179"/>
      <c r="G68" s="179"/>
      <c r="H68" s="352"/>
    </row>
  </sheetData>
  <mergeCells count="10">
    <mergeCell ref="H6:H26"/>
    <mergeCell ref="H27:H47"/>
    <mergeCell ref="H48:H68"/>
    <mergeCell ref="A1:H1"/>
    <mergeCell ref="B3:D3"/>
    <mergeCell ref="A3:A4"/>
    <mergeCell ref="E3:E4"/>
    <mergeCell ref="F3:F4"/>
    <mergeCell ref="G3:G4"/>
    <mergeCell ref="H3:H4"/>
  </mergeCells>
  <phoneticPr fontId="11" type="noConversion"/>
  <printOptions horizontalCentered="1"/>
  <pageMargins left="0.47244094488188998" right="0.196850393700787" top="0.511811023622047" bottom="0.74803149606299202" header="0.27559055118110198" footer="0.196850393700787"/>
  <pageSetup paperSize="9" scale="85" orientation="portrait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H68"/>
  <sheetViews>
    <sheetView workbookViewId="0">
      <selection activeCell="K8" sqref="K8"/>
    </sheetView>
  </sheetViews>
  <sheetFormatPr defaultColWidth="9" defaultRowHeight="15.6"/>
  <cols>
    <col min="1" max="1" width="30.8984375" style="171" customWidth="1"/>
    <col min="2" max="2" width="12.19921875" customWidth="1"/>
    <col min="3" max="3" width="10.3984375" customWidth="1"/>
    <col min="4" max="4" width="11.59765625" customWidth="1"/>
    <col min="5" max="5" width="8.3984375" customWidth="1"/>
    <col min="6" max="7" width="8.8984375" customWidth="1"/>
  </cols>
  <sheetData>
    <row r="1" spans="1:8" ht="33" customHeight="1">
      <c r="A1" s="326" t="s">
        <v>270</v>
      </c>
      <c r="B1" s="326"/>
      <c r="C1" s="326"/>
      <c r="D1" s="326"/>
      <c r="E1" s="326"/>
      <c r="F1" s="326"/>
      <c r="G1" s="326"/>
      <c r="H1" s="326"/>
    </row>
    <row r="2" spans="1:8" ht="18.75" customHeight="1">
      <c r="A2" s="159" t="s">
        <v>73</v>
      </c>
      <c r="B2" s="172"/>
      <c r="C2" s="172"/>
      <c r="G2" s="182"/>
      <c r="H2" s="181" t="s">
        <v>7</v>
      </c>
    </row>
    <row r="3" spans="1:8" s="171" customFormat="1" ht="21.75" customHeight="1">
      <c r="A3" s="341" t="s">
        <v>76</v>
      </c>
      <c r="B3" s="341" t="s">
        <v>247</v>
      </c>
      <c r="C3" s="341"/>
      <c r="D3" s="341"/>
      <c r="E3" s="342" t="s">
        <v>163</v>
      </c>
      <c r="F3" s="342" t="s">
        <v>248</v>
      </c>
      <c r="G3" s="342" t="s">
        <v>249</v>
      </c>
      <c r="H3" s="341" t="s">
        <v>17</v>
      </c>
    </row>
    <row r="4" spans="1:8" ht="50.25" customHeight="1">
      <c r="A4" s="341"/>
      <c r="B4" s="175" t="s">
        <v>25</v>
      </c>
      <c r="C4" s="176" t="s">
        <v>164</v>
      </c>
      <c r="D4" s="176" t="s">
        <v>165</v>
      </c>
      <c r="E4" s="343"/>
      <c r="F4" s="343"/>
      <c r="G4" s="343"/>
      <c r="H4" s="341"/>
    </row>
    <row r="5" spans="1:8" ht="24" customHeight="1">
      <c r="A5" s="178" t="s">
        <v>250</v>
      </c>
      <c r="B5" s="183">
        <f t="shared" ref="B5:G5" si="0">SUM(B6,B27,B48)</f>
        <v>0</v>
      </c>
      <c r="C5" s="183">
        <f t="shared" si="0"/>
        <v>0</v>
      </c>
      <c r="D5" s="183">
        <f t="shared" si="0"/>
        <v>0</v>
      </c>
      <c r="E5" s="183">
        <f t="shared" si="0"/>
        <v>0</v>
      </c>
      <c r="F5" s="183">
        <f t="shared" si="0"/>
        <v>0</v>
      </c>
      <c r="G5" s="183">
        <f t="shared" si="0"/>
        <v>0</v>
      </c>
      <c r="H5" s="184"/>
    </row>
    <row r="6" spans="1:8" ht="21" customHeight="1">
      <c r="A6" s="178" t="s">
        <v>271</v>
      </c>
      <c r="B6" s="183">
        <f>SUM(B7,B12,B17,B22)</f>
        <v>0</v>
      </c>
      <c r="C6" s="183">
        <f t="shared" ref="C6:H6" si="1">SUM(C7,C12,C17,C22)</f>
        <v>0</v>
      </c>
      <c r="D6" s="183">
        <f t="shared" si="1"/>
        <v>0</v>
      </c>
      <c r="E6" s="183">
        <f t="shared" si="1"/>
        <v>0</v>
      </c>
      <c r="F6" s="183">
        <f t="shared" si="1"/>
        <v>0</v>
      </c>
      <c r="G6" s="183">
        <f t="shared" si="1"/>
        <v>0</v>
      </c>
      <c r="H6" s="353">
        <f t="shared" si="1"/>
        <v>0</v>
      </c>
    </row>
    <row r="7" spans="1:8" ht="21" customHeight="1">
      <c r="A7" s="185" t="s">
        <v>252</v>
      </c>
      <c r="B7" s="183">
        <f t="shared" ref="B7:B26" si="2">SUM(C7:D7)</f>
        <v>0</v>
      </c>
      <c r="C7" s="183">
        <f>SUM(C8:C11)</f>
        <v>0</v>
      </c>
      <c r="D7" s="183">
        <f>SUM(D8:D11)</f>
        <v>0</v>
      </c>
      <c r="E7" s="183">
        <f>SUM(E8:E11)</f>
        <v>0</v>
      </c>
      <c r="F7" s="183">
        <f>SUM(F8:F11)</f>
        <v>0</v>
      </c>
      <c r="G7" s="183">
        <f>SUM(G8:G11)</f>
        <v>0</v>
      </c>
      <c r="H7" s="354"/>
    </row>
    <row r="8" spans="1:8" ht="21" customHeight="1">
      <c r="A8" s="186" t="s">
        <v>261</v>
      </c>
      <c r="B8" s="183">
        <f t="shared" si="2"/>
        <v>0</v>
      </c>
      <c r="C8" s="179"/>
      <c r="D8" s="179"/>
      <c r="E8" s="179"/>
      <c r="F8" s="179"/>
      <c r="G8" s="179"/>
      <c r="H8" s="354"/>
    </row>
    <row r="9" spans="1:8" ht="21" customHeight="1">
      <c r="A9" s="186" t="s">
        <v>262</v>
      </c>
      <c r="B9" s="183">
        <f t="shared" si="2"/>
        <v>0</v>
      </c>
      <c r="C9" s="179"/>
      <c r="D9" s="179"/>
      <c r="E9" s="179"/>
      <c r="F9" s="179"/>
      <c r="G9" s="179"/>
      <c r="H9" s="354"/>
    </row>
    <row r="10" spans="1:8" ht="21" customHeight="1">
      <c r="A10" s="186" t="s">
        <v>255</v>
      </c>
      <c r="B10" s="183">
        <f t="shared" si="2"/>
        <v>0</v>
      </c>
      <c r="C10" s="179"/>
      <c r="D10" s="179"/>
      <c r="E10" s="179"/>
      <c r="F10" s="179"/>
      <c r="G10" s="179"/>
      <c r="H10" s="354"/>
    </row>
    <row r="11" spans="1:8" ht="21" customHeight="1">
      <c r="A11" s="186" t="s">
        <v>256</v>
      </c>
      <c r="B11" s="183">
        <f t="shared" si="2"/>
        <v>0</v>
      </c>
      <c r="C11" s="179"/>
      <c r="D11" s="179"/>
      <c r="E11" s="179"/>
      <c r="F11" s="179"/>
      <c r="G11" s="179"/>
      <c r="H11" s="354"/>
    </row>
    <row r="12" spans="1:8" ht="21" customHeight="1">
      <c r="A12" s="185" t="s">
        <v>257</v>
      </c>
      <c r="B12" s="183">
        <f t="shared" si="2"/>
        <v>0</v>
      </c>
      <c r="C12" s="183">
        <f>SUM(C13:C16)</f>
        <v>0</v>
      </c>
      <c r="D12" s="183">
        <f>SUM(D13:D16)</f>
        <v>0</v>
      </c>
      <c r="E12" s="183">
        <f>SUM(E13:E16)</f>
        <v>0</v>
      </c>
      <c r="F12" s="183">
        <f>SUM(F13:F16)</f>
        <v>0</v>
      </c>
      <c r="G12" s="183">
        <f>SUM(G13:G16)</f>
        <v>0</v>
      </c>
      <c r="H12" s="354"/>
    </row>
    <row r="13" spans="1:8" ht="21" customHeight="1">
      <c r="A13" s="186" t="s">
        <v>261</v>
      </c>
      <c r="B13" s="183">
        <f t="shared" si="2"/>
        <v>0</v>
      </c>
      <c r="C13" s="179"/>
      <c r="D13" s="179"/>
      <c r="E13" s="179"/>
      <c r="F13" s="179"/>
      <c r="G13" s="179"/>
      <c r="H13" s="354"/>
    </row>
    <row r="14" spans="1:8" ht="21" customHeight="1">
      <c r="A14" s="186" t="s">
        <v>262</v>
      </c>
      <c r="B14" s="183">
        <f t="shared" si="2"/>
        <v>0</v>
      </c>
      <c r="C14" s="179"/>
      <c r="D14" s="179"/>
      <c r="E14" s="179"/>
      <c r="F14" s="179"/>
      <c r="G14" s="179"/>
      <c r="H14" s="354"/>
    </row>
    <row r="15" spans="1:8" ht="21" customHeight="1">
      <c r="A15" s="186" t="s">
        <v>255</v>
      </c>
      <c r="B15" s="183">
        <f t="shared" si="2"/>
        <v>0</v>
      </c>
      <c r="C15" s="179"/>
      <c r="D15" s="179"/>
      <c r="E15" s="179"/>
      <c r="F15" s="179"/>
      <c r="G15" s="179"/>
      <c r="H15" s="354"/>
    </row>
    <row r="16" spans="1:8" ht="21" customHeight="1">
      <c r="A16" s="186" t="s">
        <v>256</v>
      </c>
      <c r="B16" s="183">
        <f t="shared" si="2"/>
        <v>0</v>
      </c>
      <c r="C16" s="179"/>
      <c r="D16" s="179"/>
      <c r="E16" s="179"/>
      <c r="F16" s="179"/>
      <c r="G16" s="179"/>
      <c r="H16" s="354"/>
    </row>
    <row r="17" spans="1:8" ht="21" customHeight="1">
      <c r="A17" s="185" t="s">
        <v>272</v>
      </c>
      <c r="B17" s="183">
        <f t="shared" si="2"/>
        <v>0</v>
      </c>
      <c r="C17" s="183">
        <f>SUM(C18:C21)</f>
        <v>0</v>
      </c>
      <c r="D17" s="183">
        <f>SUM(D18:D21)</f>
        <v>0</v>
      </c>
      <c r="E17" s="183">
        <f>SUM(E18:E21)</f>
        <v>0</v>
      </c>
      <c r="F17" s="183">
        <f>SUM(F18:F21)</f>
        <v>0</v>
      </c>
      <c r="G17" s="183">
        <f>SUM(G18:G21)</f>
        <v>0</v>
      </c>
      <c r="H17" s="354"/>
    </row>
    <row r="18" spans="1:8" ht="21" customHeight="1">
      <c r="A18" s="186" t="s">
        <v>261</v>
      </c>
      <c r="B18" s="183">
        <f t="shared" si="2"/>
        <v>0</v>
      </c>
      <c r="C18" s="179"/>
      <c r="D18" s="179"/>
      <c r="E18" s="179"/>
      <c r="F18" s="179"/>
      <c r="G18" s="179"/>
      <c r="H18" s="354"/>
    </row>
    <row r="19" spans="1:8" ht="21" customHeight="1">
      <c r="A19" s="186" t="s">
        <v>262</v>
      </c>
      <c r="B19" s="183">
        <f t="shared" si="2"/>
        <v>0</v>
      </c>
      <c r="C19" s="179"/>
      <c r="D19" s="179"/>
      <c r="E19" s="179"/>
      <c r="F19" s="179"/>
      <c r="G19" s="179"/>
      <c r="H19" s="354"/>
    </row>
    <row r="20" spans="1:8" ht="21" customHeight="1">
      <c r="A20" s="186" t="s">
        <v>255</v>
      </c>
      <c r="B20" s="183">
        <f t="shared" si="2"/>
        <v>0</v>
      </c>
      <c r="C20" s="179"/>
      <c r="D20" s="179"/>
      <c r="E20" s="179"/>
      <c r="F20" s="179"/>
      <c r="G20" s="179"/>
      <c r="H20" s="354"/>
    </row>
    <row r="21" spans="1:8" ht="21" customHeight="1">
      <c r="A21" s="186" t="s">
        <v>256</v>
      </c>
      <c r="B21" s="183">
        <f t="shared" si="2"/>
        <v>0</v>
      </c>
      <c r="C21" s="179"/>
      <c r="D21" s="179"/>
      <c r="E21" s="179"/>
      <c r="F21" s="179"/>
      <c r="G21" s="179"/>
      <c r="H21" s="354"/>
    </row>
    <row r="22" spans="1:8" ht="21" customHeight="1">
      <c r="A22" s="185" t="s">
        <v>267</v>
      </c>
      <c r="B22" s="183">
        <f t="shared" si="2"/>
        <v>0</v>
      </c>
      <c r="C22" s="183">
        <f>SUM(C23:C26)</f>
        <v>0</v>
      </c>
      <c r="D22" s="183">
        <f>SUM(D23:D26)</f>
        <v>0</v>
      </c>
      <c r="E22" s="183">
        <f>SUM(E23:E26)</f>
        <v>0</v>
      </c>
      <c r="F22" s="183">
        <f>SUM(F23:F26)</f>
        <v>0</v>
      </c>
      <c r="G22" s="183">
        <f>SUM(G23:G26)</f>
        <v>0</v>
      </c>
      <c r="H22" s="354"/>
    </row>
    <row r="23" spans="1:8" ht="21" customHeight="1">
      <c r="A23" s="186" t="s">
        <v>261</v>
      </c>
      <c r="B23" s="183">
        <f t="shared" si="2"/>
        <v>0</v>
      </c>
      <c r="C23" s="179"/>
      <c r="D23" s="179"/>
      <c r="E23" s="179"/>
      <c r="F23" s="179"/>
      <c r="G23" s="179"/>
      <c r="H23" s="354"/>
    </row>
    <row r="24" spans="1:8" ht="21" customHeight="1">
      <c r="A24" s="186" t="s">
        <v>262</v>
      </c>
      <c r="B24" s="183">
        <f t="shared" si="2"/>
        <v>0</v>
      </c>
      <c r="C24" s="179"/>
      <c r="D24" s="179"/>
      <c r="E24" s="179"/>
      <c r="F24" s="179"/>
      <c r="G24" s="179"/>
      <c r="H24" s="354"/>
    </row>
    <row r="25" spans="1:8" ht="21" customHeight="1">
      <c r="A25" s="186" t="s">
        <v>255</v>
      </c>
      <c r="B25" s="183">
        <f t="shared" si="2"/>
        <v>0</v>
      </c>
      <c r="C25" s="179"/>
      <c r="D25" s="179"/>
      <c r="E25" s="179"/>
      <c r="F25" s="179"/>
      <c r="G25" s="179"/>
      <c r="H25" s="354"/>
    </row>
    <row r="26" spans="1:8" ht="21" customHeight="1">
      <c r="A26" s="186" t="s">
        <v>256</v>
      </c>
      <c r="B26" s="183">
        <f t="shared" si="2"/>
        <v>0</v>
      </c>
      <c r="C26" s="179"/>
      <c r="D26" s="179"/>
      <c r="E26" s="179"/>
      <c r="F26" s="179"/>
      <c r="G26" s="179"/>
      <c r="H26" s="355"/>
    </row>
    <row r="27" spans="1:8" ht="21" customHeight="1">
      <c r="A27" s="178" t="s">
        <v>273</v>
      </c>
      <c r="B27" s="183">
        <f t="shared" ref="B27:G27" si="3">SUM(B28,B33,B38,B43)</f>
        <v>0</v>
      </c>
      <c r="C27" s="183">
        <f t="shared" si="3"/>
        <v>0</v>
      </c>
      <c r="D27" s="183">
        <f t="shared" si="3"/>
        <v>0</v>
      </c>
      <c r="E27" s="183">
        <f t="shared" si="3"/>
        <v>0</v>
      </c>
      <c r="F27" s="183">
        <f t="shared" si="3"/>
        <v>0</v>
      </c>
      <c r="G27" s="183">
        <f t="shared" si="3"/>
        <v>0</v>
      </c>
      <c r="H27" s="350"/>
    </row>
    <row r="28" spans="1:8" ht="21" customHeight="1">
      <c r="A28" s="185" t="s">
        <v>252</v>
      </c>
      <c r="B28" s="183">
        <f t="shared" ref="B28:B47" si="4">SUM(C28:D28)</f>
        <v>0</v>
      </c>
      <c r="C28" s="183">
        <f>SUM(C29:C32)</f>
        <v>0</v>
      </c>
      <c r="D28" s="183">
        <f>SUM(D29:D32)</f>
        <v>0</v>
      </c>
      <c r="E28" s="183">
        <f>SUM(E29:E32)</f>
        <v>0</v>
      </c>
      <c r="F28" s="183">
        <f>SUM(F29:F32)</f>
        <v>0</v>
      </c>
      <c r="G28" s="183">
        <f>SUM(G29:G32)</f>
        <v>0</v>
      </c>
      <c r="H28" s="351"/>
    </row>
    <row r="29" spans="1:8" ht="21" customHeight="1">
      <c r="A29" s="186" t="s">
        <v>261</v>
      </c>
      <c r="B29" s="183">
        <f t="shared" si="4"/>
        <v>0</v>
      </c>
      <c r="C29" s="179"/>
      <c r="D29" s="179"/>
      <c r="E29" s="179"/>
      <c r="F29" s="179"/>
      <c r="G29" s="179"/>
      <c r="H29" s="351"/>
    </row>
    <row r="30" spans="1:8" ht="21" customHeight="1">
      <c r="A30" s="186" t="s">
        <v>262</v>
      </c>
      <c r="B30" s="183">
        <f t="shared" si="4"/>
        <v>0</v>
      </c>
      <c r="C30" s="179"/>
      <c r="D30" s="179"/>
      <c r="E30" s="179"/>
      <c r="F30" s="179"/>
      <c r="G30" s="179"/>
      <c r="H30" s="351"/>
    </row>
    <row r="31" spans="1:8" ht="21" customHeight="1">
      <c r="A31" s="186" t="s">
        <v>255</v>
      </c>
      <c r="B31" s="183">
        <f t="shared" si="4"/>
        <v>0</v>
      </c>
      <c r="C31" s="179"/>
      <c r="D31" s="179"/>
      <c r="E31" s="179"/>
      <c r="F31" s="179"/>
      <c r="G31" s="179"/>
      <c r="H31" s="351"/>
    </row>
    <row r="32" spans="1:8" ht="21" customHeight="1">
      <c r="A32" s="186" t="s">
        <v>256</v>
      </c>
      <c r="B32" s="183">
        <f t="shared" si="4"/>
        <v>0</v>
      </c>
      <c r="C32" s="179"/>
      <c r="D32" s="179"/>
      <c r="E32" s="179"/>
      <c r="F32" s="179"/>
      <c r="G32" s="179"/>
      <c r="H32" s="351"/>
    </row>
    <row r="33" spans="1:8" ht="21" customHeight="1">
      <c r="A33" s="185" t="s">
        <v>257</v>
      </c>
      <c r="B33" s="183">
        <f t="shared" si="4"/>
        <v>0</v>
      </c>
      <c r="C33" s="183">
        <f>SUM(C34:C37)</f>
        <v>0</v>
      </c>
      <c r="D33" s="183">
        <f>SUM(D34:D37)</f>
        <v>0</v>
      </c>
      <c r="E33" s="183">
        <f>SUM(E34:E37)</f>
        <v>0</v>
      </c>
      <c r="F33" s="183">
        <f>SUM(F34:F37)</f>
        <v>0</v>
      </c>
      <c r="G33" s="183">
        <f>SUM(G34:G37)</f>
        <v>0</v>
      </c>
      <c r="H33" s="351"/>
    </row>
    <row r="34" spans="1:8" ht="21" customHeight="1">
      <c r="A34" s="186" t="s">
        <v>261</v>
      </c>
      <c r="B34" s="183">
        <f t="shared" si="4"/>
        <v>0</v>
      </c>
      <c r="C34" s="179"/>
      <c r="D34" s="179"/>
      <c r="E34" s="179"/>
      <c r="F34" s="179"/>
      <c r="G34" s="179"/>
      <c r="H34" s="351"/>
    </row>
    <row r="35" spans="1:8" ht="21" customHeight="1">
      <c r="A35" s="186" t="s">
        <v>262</v>
      </c>
      <c r="B35" s="183">
        <f t="shared" si="4"/>
        <v>0</v>
      </c>
      <c r="C35" s="179"/>
      <c r="D35" s="179"/>
      <c r="E35" s="179"/>
      <c r="F35" s="179"/>
      <c r="G35" s="179"/>
      <c r="H35" s="351"/>
    </row>
    <row r="36" spans="1:8" ht="21" customHeight="1">
      <c r="A36" s="186" t="s">
        <v>255</v>
      </c>
      <c r="B36" s="183">
        <f t="shared" si="4"/>
        <v>0</v>
      </c>
      <c r="C36" s="179"/>
      <c r="D36" s="179"/>
      <c r="E36" s="179"/>
      <c r="F36" s="179"/>
      <c r="G36" s="179"/>
      <c r="H36" s="351"/>
    </row>
    <row r="37" spans="1:8" ht="21" customHeight="1">
      <c r="A37" s="186" t="s">
        <v>256</v>
      </c>
      <c r="B37" s="183">
        <f t="shared" si="4"/>
        <v>0</v>
      </c>
      <c r="C37" s="179"/>
      <c r="D37" s="179"/>
      <c r="E37" s="179"/>
      <c r="F37" s="179"/>
      <c r="G37" s="179"/>
      <c r="H37" s="351"/>
    </row>
    <row r="38" spans="1:8" ht="21" customHeight="1">
      <c r="A38" s="185" t="s">
        <v>272</v>
      </c>
      <c r="B38" s="183">
        <f t="shared" si="4"/>
        <v>0</v>
      </c>
      <c r="C38" s="183">
        <f>SUM(C39:C42)</f>
        <v>0</v>
      </c>
      <c r="D38" s="183">
        <f>SUM(D39:D42)</f>
        <v>0</v>
      </c>
      <c r="E38" s="183">
        <f>SUM(E39:E42)</f>
        <v>0</v>
      </c>
      <c r="F38" s="183">
        <f>SUM(F39:F42)</f>
        <v>0</v>
      </c>
      <c r="G38" s="183">
        <f>SUM(G39:G42)</f>
        <v>0</v>
      </c>
      <c r="H38" s="351"/>
    </row>
    <row r="39" spans="1:8" ht="21" customHeight="1">
      <c r="A39" s="186" t="s">
        <v>261</v>
      </c>
      <c r="B39" s="183">
        <f t="shared" si="4"/>
        <v>0</v>
      </c>
      <c r="C39" s="179"/>
      <c r="D39" s="179"/>
      <c r="E39" s="179"/>
      <c r="F39" s="179"/>
      <c r="G39" s="179"/>
      <c r="H39" s="351"/>
    </row>
    <row r="40" spans="1:8" ht="21" customHeight="1">
      <c r="A40" s="186" t="s">
        <v>262</v>
      </c>
      <c r="B40" s="183">
        <f t="shared" si="4"/>
        <v>0</v>
      </c>
      <c r="C40" s="179"/>
      <c r="D40" s="179"/>
      <c r="E40" s="179"/>
      <c r="F40" s="179"/>
      <c r="G40" s="179"/>
      <c r="H40" s="351"/>
    </row>
    <row r="41" spans="1:8" ht="21" customHeight="1">
      <c r="A41" s="186" t="s">
        <v>255</v>
      </c>
      <c r="B41" s="183">
        <f t="shared" si="4"/>
        <v>0</v>
      </c>
      <c r="C41" s="179"/>
      <c r="D41" s="179"/>
      <c r="E41" s="179"/>
      <c r="F41" s="179"/>
      <c r="G41" s="179"/>
      <c r="H41" s="351"/>
    </row>
    <row r="42" spans="1:8" ht="21" customHeight="1">
      <c r="A42" s="186" t="s">
        <v>256</v>
      </c>
      <c r="B42" s="183">
        <f t="shared" si="4"/>
        <v>0</v>
      </c>
      <c r="C42" s="179"/>
      <c r="D42" s="179"/>
      <c r="E42" s="179"/>
      <c r="F42" s="179"/>
      <c r="G42" s="179"/>
      <c r="H42" s="351"/>
    </row>
    <row r="43" spans="1:8" ht="21" customHeight="1">
      <c r="A43" s="185" t="s">
        <v>267</v>
      </c>
      <c r="B43" s="183">
        <f t="shared" si="4"/>
        <v>0</v>
      </c>
      <c r="C43" s="183">
        <f>SUM(C44:C47)</f>
        <v>0</v>
      </c>
      <c r="D43" s="183">
        <f>SUM(D44:D47)</f>
        <v>0</v>
      </c>
      <c r="E43" s="183">
        <f>SUM(E44:E47)</f>
        <v>0</v>
      </c>
      <c r="F43" s="183">
        <f>SUM(F44:F47)</f>
        <v>0</v>
      </c>
      <c r="G43" s="183">
        <f>SUM(G44:G47)</f>
        <v>0</v>
      </c>
      <c r="H43" s="351"/>
    </row>
    <row r="44" spans="1:8" ht="21" customHeight="1">
      <c r="A44" s="186" t="s">
        <v>261</v>
      </c>
      <c r="B44" s="183">
        <f t="shared" si="4"/>
        <v>0</v>
      </c>
      <c r="C44" s="179"/>
      <c r="D44" s="179"/>
      <c r="E44" s="179"/>
      <c r="F44" s="179"/>
      <c r="G44" s="179"/>
      <c r="H44" s="351"/>
    </row>
    <row r="45" spans="1:8" ht="21" customHeight="1">
      <c r="A45" s="186" t="s">
        <v>262</v>
      </c>
      <c r="B45" s="183">
        <f t="shared" si="4"/>
        <v>0</v>
      </c>
      <c r="C45" s="179"/>
      <c r="D45" s="179"/>
      <c r="E45" s="179"/>
      <c r="F45" s="179"/>
      <c r="G45" s="179"/>
      <c r="H45" s="351"/>
    </row>
    <row r="46" spans="1:8" ht="21" customHeight="1">
      <c r="A46" s="186" t="s">
        <v>255</v>
      </c>
      <c r="B46" s="183">
        <f t="shared" si="4"/>
        <v>0</v>
      </c>
      <c r="C46" s="179"/>
      <c r="D46" s="179"/>
      <c r="E46" s="179"/>
      <c r="F46" s="179"/>
      <c r="G46" s="179"/>
      <c r="H46" s="351"/>
    </row>
    <row r="47" spans="1:8" ht="21" customHeight="1">
      <c r="A47" s="186" t="s">
        <v>256</v>
      </c>
      <c r="B47" s="183">
        <f t="shared" si="4"/>
        <v>0</v>
      </c>
      <c r="C47" s="179"/>
      <c r="D47" s="179"/>
      <c r="E47" s="179"/>
      <c r="F47" s="179"/>
      <c r="G47" s="179"/>
      <c r="H47" s="352"/>
    </row>
    <row r="48" spans="1:8" ht="21" customHeight="1">
      <c r="A48" s="178" t="s">
        <v>274</v>
      </c>
      <c r="B48" s="183">
        <f t="shared" ref="B48:G48" si="5">SUM(B49,B54,B59,B64)</f>
        <v>0</v>
      </c>
      <c r="C48" s="183">
        <f t="shared" si="5"/>
        <v>0</v>
      </c>
      <c r="D48" s="183">
        <f t="shared" si="5"/>
        <v>0</v>
      </c>
      <c r="E48" s="183">
        <f t="shared" si="5"/>
        <v>0</v>
      </c>
      <c r="F48" s="183">
        <f t="shared" si="5"/>
        <v>0</v>
      </c>
      <c r="G48" s="183">
        <f t="shared" si="5"/>
        <v>0</v>
      </c>
      <c r="H48" s="350"/>
    </row>
    <row r="49" spans="1:8" ht="21" customHeight="1">
      <c r="A49" s="185" t="s">
        <v>252</v>
      </c>
      <c r="B49" s="183">
        <f t="shared" ref="B49:B68" si="6">SUM(C49:D49)</f>
        <v>0</v>
      </c>
      <c r="C49" s="183">
        <f>SUM(C50:C53)</f>
        <v>0</v>
      </c>
      <c r="D49" s="183">
        <f>SUM(D50:D53)</f>
        <v>0</v>
      </c>
      <c r="E49" s="183">
        <f>SUM(E50:E53)</f>
        <v>0</v>
      </c>
      <c r="F49" s="183">
        <f>SUM(F50:F53)</f>
        <v>0</v>
      </c>
      <c r="G49" s="183">
        <f>SUM(G50:G53)</f>
        <v>0</v>
      </c>
      <c r="H49" s="351"/>
    </row>
    <row r="50" spans="1:8" ht="21" customHeight="1">
      <c r="A50" s="186" t="s">
        <v>261</v>
      </c>
      <c r="B50" s="183">
        <f t="shared" si="6"/>
        <v>0</v>
      </c>
      <c r="C50" s="179"/>
      <c r="D50" s="179"/>
      <c r="E50" s="179"/>
      <c r="F50" s="179"/>
      <c r="G50" s="179"/>
      <c r="H50" s="351"/>
    </row>
    <row r="51" spans="1:8" ht="21" customHeight="1">
      <c r="A51" s="186" t="s">
        <v>262</v>
      </c>
      <c r="B51" s="183">
        <f t="shared" si="6"/>
        <v>0</v>
      </c>
      <c r="C51" s="179"/>
      <c r="D51" s="179"/>
      <c r="E51" s="179"/>
      <c r="F51" s="179"/>
      <c r="G51" s="179"/>
      <c r="H51" s="351"/>
    </row>
    <row r="52" spans="1:8" ht="21" customHeight="1">
      <c r="A52" s="186" t="s">
        <v>255</v>
      </c>
      <c r="B52" s="183">
        <f t="shared" si="6"/>
        <v>0</v>
      </c>
      <c r="C52" s="179"/>
      <c r="D52" s="179"/>
      <c r="E52" s="179"/>
      <c r="F52" s="179"/>
      <c r="G52" s="179"/>
      <c r="H52" s="351"/>
    </row>
    <row r="53" spans="1:8" ht="21" customHeight="1">
      <c r="A53" s="186" t="s">
        <v>256</v>
      </c>
      <c r="B53" s="183">
        <f t="shared" si="6"/>
        <v>0</v>
      </c>
      <c r="C53" s="179"/>
      <c r="D53" s="179"/>
      <c r="E53" s="179"/>
      <c r="F53" s="179"/>
      <c r="G53" s="179"/>
      <c r="H53" s="351"/>
    </row>
    <row r="54" spans="1:8" ht="21" customHeight="1">
      <c r="A54" s="185" t="s">
        <v>257</v>
      </c>
      <c r="B54" s="183">
        <f t="shared" si="6"/>
        <v>0</v>
      </c>
      <c r="C54" s="183">
        <f>SUM(C55:C58)</f>
        <v>0</v>
      </c>
      <c r="D54" s="183">
        <f>SUM(D55:D58)</f>
        <v>0</v>
      </c>
      <c r="E54" s="183">
        <f>SUM(E55:E58)</f>
        <v>0</v>
      </c>
      <c r="F54" s="183">
        <f>SUM(F55:F58)</f>
        <v>0</v>
      </c>
      <c r="G54" s="183">
        <f>SUM(G55:G58)</f>
        <v>0</v>
      </c>
      <c r="H54" s="351"/>
    </row>
    <row r="55" spans="1:8" ht="21" customHeight="1">
      <c r="A55" s="186" t="s">
        <v>261</v>
      </c>
      <c r="B55" s="183">
        <f t="shared" si="6"/>
        <v>0</v>
      </c>
      <c r="C55" s="179"/>
      <c r="D55" s="179"/>
      <c r="E55" s="179"/>
      <c r="F55" s="179"/>
      <c r="G55" s="179"/>
      <c r="H55" s="351"/>
    </row>
    <row r="56" spans="1:8" ht="21" customHeight="1">
      <c r="A56" s="186" t="s">
        <v>262</v>
      </c>
      <c r="B56" s="183">
        <f t="shared" si="6"/>
        <v>0</v>
      </c>
      <c r="C56" s="179"/>
      <c r="D56" s="179"/>
      <c r="E56" s="179"/>
      <c r="F56" s="179"/>
      <c r="G56" s="179"/>
      <c r="H56" s="351"/>
    </row>
    <row r="57" spans="1:8" ht="21" customHeight="1">
      <c r="A57" s="186" t="s">
        <v>255</v>
      </c>
      <c r="B57" s="183">
        <f t="shared" si="6"/>
        <v>0</v>
      </c>
      <c r="C57" s="179"/>
      <c r="D57" s="179"/>
      <c r="E57" s="179"/>
      <c r="F57" s="179"/>
      <c r="G57" s="179"/>
      <c r="H57" s="351"/>
    </row>
    <row r="58" spans="1:8" ht="21" customHeight="1">
      <c r="A58" s="186" t="s">
        <v>256</v>
      </c>
      <c r="B58" s="183">
        <f t="shared" si="6"/>
        <v>0</v>
      </c>
      <c r="C58" s="179"/>
      <c r="D58" s="179"/>
      <c r="E58" s="179"/>
      <c r="F58" s="179"/>
      <c r="G58" s="179"/>
      <c r="H58" s="351"/>
    </row>
    <row r="59" spans="1:8" ht="21" customHeight="1">
      <c r="A59" s="185" t="s">
        <v>260</v>
      </c>
      <c r="B59" s="183">
        <f t="shared" si="6"/>
        <v>0</v>
      </c>
      <c r="C59" s="183">
        <f>SUM(C60:C63)</f>
        <v>0</v>
      </c>
      <c r="D59" s="183">
        <f>SUM(D60:D63)</f>
        <v>0</v>
      </c>
      <c r="E59" s="183">
        <f>SUM(E60:E63)</f>
        <v>0</v>
      </c>
      <c r="F59" s="183">
        <f>SUM(F60:F63)</f>
        <v>0</v>
      </c>
      <c r="G59" s="183">
        <f>SUM(G60:G63)</f>
        <v>0</v>
      </c>
      <c r="H59" s="351"/>
    </row>
    <row r="60" spans="1:8" ht="21" customHeight="1">
      <c r="A60" s="186" t="s">
        <v>261</v>
      </c>
      <c r="B60" s="183">
        <f t="shared" si="6"/>
        <v>0</v>
      </c>
      <c r="C60" s="179"/>
      <c r="D60" s="179"/>
      <c r="E60" s="179"/>
      <c r="F60" s="179"/>
      <c r="G60" s="179"/>
      <c r="H60" s="351"/>
    </row>
    <row r="61" spans="1:8" ht="21" customHeight="1">
      <c r="A61" s="186" t="s">
        <v>262</v>
      </c>
      <c r="B61" s="183">
        <f t="shared" si="6"/>
        <v>0</v>
      </c>
      <c r="C61" s="179"/>
      <c r="D61" s="179"/>
      <c r="E61" s="179"/>
      <c r="F61" s="179"/>
      <c r="G61" s="179"/>
      <c r="H61" s="351"/>
    </row>
    <row r="62" spans="1:8" ht="21" customHeight="1">
      <c r="A62" s="186" t="s">
        <v>255</v>
      </c>
      <c r="B62" s="183">
        <f t="shared" si="6"/>
        <v>0</v>
      </c>
      <c r="C62" s="179"/>
      <c r="D62" s="179"/>
      <c r="E62" s="179"/>
      <c r="F62" s="179"/>
      <c r="G62" s="179"/>
      <c r="H62" s="351"/>
    </row>
    <row r="63" spans="1:8" ht="21" customHeight="1">
      <c r="A63" s="186" t="s">
        <v>256</v>
      </c>
      <c r="B63" s="183">
        <f t="shared" si="6"/>
        <v>0</v>
      </c>
      <c r="C63" s="179"/>
      <c r="D63" s="179"/>
      <c r="E63" s="179"/>
      <c r="F63" s="179"/>
      <c r="G63" s="179"/>
      <c r="H63" s="351"/>
    </row>
    <row r="64" spans="1:8" ht="21" customHeight="1">
      <c r="A64" s="185" t="s">
        <v>267</v>
      </c>
      <c r="B64" s="183">
        <f t="shared" si="6"/>
        <v>0</v>
      </c>
      <c r="C64" s="183">
        <f>SUM(C65:C68)</f>
        <v>0</v>
      </c>
      <c r="D64" s="183">
        <f>SUM(D65:D68)</f>
        <v>0</v>
      </c>
      <c r="E64" s="183">
        <f>SUM(E65:E68)</f>
        <v>0</v>
      </c>
      <c r="F64" s="183">
        <f>SUM(F65:F68)</f>
        <v>0</v>
      </c>
      <c r="G64" s="183">
        <f>SUM(G65:G68)</f>
        <v>0</v>
      </c>
      <c r="H64" s="351"/>
    </row>
    <row r="65" spans="1:8" ht="21" customHeight="1">
      <c r="A65" s="186" t="s">
        <v>261</v>
      </c>
      <c r="B65" s="183">
        <f t="shared" si="6"/>
        <v>0</v>
      </c>
      <c r="C65" s="179"/>
      <c r="D65" s="179"/>
      <c r="E65" s="179"/>
      <c r="F65" s="179"/>
      <c r="G65" s="179"/>
      <c r="H65" s="351"/>
    </row>
    <row r="66" spans="1:8" ht="21" customHeight="1">
      <c r="A66" s="186" t="s">
        <v>262</v>
      </c>
      <c r="B66" s="183">
        <f t="shared" si="6"/>
        <v>0</v>
      </c>
      <c r="C66" s="179"/>
      <c r="D66" s="179"/>
      <c r="E66" s="179"/>
      <c r="F66" s="179"/>
      <c r="G66" s="179"/>
      <c r="H66" s="351"/>
    </row>
    <row r="67" spans="1:8" ht="21" customHeight="1">
      <c r="A67" s="186" t="s">
        <v>255</v>
      </c>
      <c r="B67" s="183">
        <f t="shared" si="6"/>
        <v>0</v>
      </c>
      <c r="C67" s="179"/>
      <c r="D67" s="179"/>
      <c r="E67" s="179"/>
      <c r="F67" s="179"/>
      <c r="G67" s="179"/>
      <c r="H67" s="351"/>
    </row>
    <row r="68" spans="1:8" ht="21" customHeight="1">
      <c r="A68" s="186" t="s">
        <v>256</v>
      </c>
      <c r="B68" s="183">
        <f t="shared" si="6"/>
        <v>0</v>
      </c>
      <c r="C68" s="179"/>
      <c r="D68" s="179"/>
      <c r="E68" s="179"/>
      <c r="F68" s="179"/>
      <c r="G68" s="179"/>
      <c r="H68" s="352"/>
    </row>
  </sheetData>
  <mergeCells count="10">
    <mergeCell ref="H6:H26"/>
    <mergeCell ref="H27:H47"/>
    <mergeCell ref="H48:H68"/>
    <mergeCell ref="A1:H1"/>
    <mergeCell ref="B3:D3"/>
    <mergeCell ref="A3:A4"/>
    <mergeCell ref="E3:E4"/>
    <mergeCell ref="F3:F4"/>
    <mergeCell ref="G3:G4"/>
    <mergeCell ref="H3:H4"/>
  </mergeCells>
  <phoneticPr fontId="11" type="noConversion"/>
  <printOptions horizontalCentered="1"/>
  <pageMargins left="0.47244094488188998" right="0.196850393700787" top="0.511811023622047" bottom="0.74803149606299202" header="0.27559055118110198" footer="0.196850393700787"/>
  <pageSetup paperSize="9" scale="85" orientation="portrait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24</vt:i4>
      </vt:variant>
      <vt:variant>
        <vt:lpstr>命名范围</vt:lpstr>
      </vt:variant>
      <vt:variant>
        <vt:i4>17</vt:i4>
      </vt:variant>
    </vt:vector>
  </HeadingPairs>
  <TitlesOfParts>
    <vt:vector size="41" baseType="lpstr">
      <vt:lpstr>封面</vt:lpstr>
      <vt:lpstr>单位经费</vt:lpstr>
      <vt:lpstr>人员</vt:lpstr>
      <vt:lpstr>非税征收情况</vt:lpstr>
      <vt:lpstr>收入来源表</vt:lpstr>
      <vt:lpstr>经费安排</vt:lpstr>
      <vt:lpstr>公用经费</vt:lpstr>
      <vt:lpstr>业务费</vt:lpstr>
      <vt:lpstr>项目费</vt:lpstr>
      <vt:lpstr>政府采购</vt:lpstr>
      <vt:lpstr>民生</vt:lpstr>
      <vt:lpstr>行政工资</vt:lpstr>
      <vt:lpstr>支出明细表</vt:lpstr>
      <vt:lpstr>财政统发在职人员工资</vt:lpstr>
      <vt:lpstr>财政非统发在职人员工资 </vt:lpstr>
      <vt:lpstr>财政安排离退休人员经费</vt:lpstr>
      <vt:lpstr>自收自支在职人员工资 </vt:lpstr>
      <vt:lpstr>自收自支离退休</vt:lpstr>
      <vt:lpstr>遗属补助</vt:lpstr>
      <vt:lpstr>乡镇津贴</vt:lpstr>
      <vt:lpstr>采购</vt:lpstr>
      <vt:lpstr>三公经费统计表</vt:lpstr>
      <vt:lpstr>租金统计表</vt:lpstr>
      <vt:lpstr>绩效目标表</vt:lpstr>
      <vt:lpstr>'财政非统发在职人员工资 '!Print_Area</vt:lpstr>
      <vt:lpstr>财政统发在职人员工资!Print_Area</vt:lpstr>
      <vt:lpstr>单位经费!Print_Area</vt:lpstr>
      <vt:lpstr>'自收自支在职人员工资 '!Print_Area</vt:lpstr>
      <vt:lpstr>'财政非统发在职人员工资 '!Print_Titles</vt:lpstr>
      <vt:lpstr>财政统发在职人员工资!Print_Titles</vt:lpstr>
      <vt:lpstr>单位经费!Print_Titles</vt:lpstr>
      <vt:lpstr>非税征收情况!Print_Titles</vt:lpstr>
      <vt:lpstr>公用经费!Print_Titles</vt:lpstr>
      <vt:lpstr>行政工资!Print_Titles</vt:lpstr>
      <vt:lpstr>经费安排!Print_Titles</vt:lpstr>
      <vt:lpstr>人员!Print_Titles</vt:lpstr>
      <vt:lpstr>项目费!Print_Titles</vt:lpstr>
      <vt:lpstr>业务费!Print_Titles</vt:lpstr>
      <vt:lpstr>政府采购!Print_Titles</vt:lpstr>
      <vt:lpstr>支出明细表!Print_Titles</vt:lpstr>
      <vt:lpstr>'自收自支在职人员工资 '!Print_Titles</vt:lpstr>
    </vt:vector>
  </TitlesOfParts>
  <Company>MC SYSTEM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User</cp:lastModifiedBy>
  <cp:lastPrinted>2020-10-30T02:19:41Z</cp:lastPrinted>
  <dcterms:created xsi:type="dcterms:W3CDTF">2014-09-22T07:09:00Z</dcterms:created>
  <dcterms:modified xsi:type="dcterms:W3CDTF">2020-12-15T08:32:17Z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  <property fmtid="{D5CDD505-2E9C-101B-9397-08002B2CF9AE}" pid="3" name="KSOReadingLayout">
    <vt:bool>true</vt:bool>
  </property>
</Properties>
</file>