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6" windowHeight="8556" tabRatio="753" activeTab="5"/>
  </bookViews>
  <sheets>
    <sheet name="封面" sheetId="12" r:id="rId1"/>
    <sheet name="单位经费" sheetId="39" r:id="rId2"/>
    <sheet name="人员" sheetId="14" r:id="rId3"/>
    <sheet name="非税征收情况" sheetId="5" r:id="rId4"/>
    <sheet name="收入来源表" sheetId="21" r:id="rId5"/>
    <sheet name="经费安排" sheetId="6" r:id="rId6"/>
    <sheet name="公用经费" sheetId="7" state="hidden" r:id="rId7"/>
    <sheet name="业务费" sheetId="8" state="hidden" r:id="rId8"/>
    <sheet name="项目费" sheetId="9" state="hidden" r:id="rId9"/>
    <sheet name="政府采购" sheetId="11" state="hidden" r:id="rId10"/>
    <sheet name="民生" sheetId="15" state="hidden" r:id="rId11"/>
    <sheet name="行政工资" sheetId="16" state="hidden" r:id="rId12"/>
    <sheet name="支出明细表" sheetId="19" r:id="rId13"/>
    <sheet name="财政统发在职人员工资" sheetId="35" r:id="rId14"/>
    <sheet name="财政非统发在职人员工资 " sheetId="38" r:id="rId15"/>
    <sheet name="财政安排离退休人员经费" sheetId="22" r:id="rId16"/>
    <sheet name="自收自支在职人员工资 " sheetId="37" r:id="rId17"/>
    <sheet name="自收自支离退休" sheetId="23" r:id="rId18"/>
    <sheet name="遗属补助" sheetId="24" r:id="rId19"/>
    <sheet name="乡镇津贴" sheetId="25" r:id="rId20"/>
    <sheet name="采购" sheetId="26" r:id="rId21"/>
    <sheet name="三公经费统计表" sheetId="30" r:id="rId22"/>
    <sheet name="租金统计表" sheetId="31" r:id="rId23"/>
    <sheet name="绩效目标表" sheetId="33" r:id="rId24"/>
  </sheets>
  <definedNames>
    <definedName name="_xlnm.Print_Area" localSheetId="14">'财政非统发在职人员工资 '!$A$1:$P$36</definedName>
    <definedName name="_xlnm.Print_Area" localSheetId="13">财政统发在职人员工资!$A$1:$P$35</definedName>
    <definedName name="_xlnm.Print_Area" localSheetId="1">单位经费!$B$3:$BE$9</definedName>
    <definedName name="_xlnm.Print_Area" localSheetId="16">'自收自支在职人员工资 '!$A$1:$P$36</definedName>
    <definedName name="_xlnm.Print_Area" hidden="1">#N/A</definedName>
    <definedName name="_xlnm.Print_Titles" localSheetId="14">'财政非统发在职人员工资 '!$A:$B,'财政非统发在职人员工资 '!$1:$5</definedName>
    <definedName name="_xlnm.Print_Titles" localSheetId="13">财政统发在职人员工资!$A:$B,财政统发在职人员工资!$1:$5</definedName>
    <definedName name="_xlnm.Print_Titles" localSheetId="1">单位经费!$A:$B,单位经费!$1:$7</definedName>
    <definedName name="_xlnm.Print_Titles" localSheetId="3">非税征收情况!$1:$4</definedName>
    <definedName name="_xlnm.Print_Titles" localSheetId="6">公用经费!$1:$4</definedName>
    <definedName name="_xlnm.Print_Titles" localSheetId="11">行政工资!$1:$5</definedName>
    <definedName name="_xlnm.Print_Titles" localSheetId="5">经费安排!$1:$4</definedName>
    <definedName name="_xlnm.Print_Titles" localSheetId="2">人员!$1:$4</definedName>
    <definedName name="_xlnm.Print_Titles" localSheetId="8">项目费!$1:$4</definedName>
    <definedName name="_xlnm.Print_Titles" localSheetId="7">业务费!$1:$4</definedName>
    <definedName name="_xlnm.Print_Titles" localSheetId="9">政府采购!$1:$4</definedName>
    <definedName name="_xlnm.Print_Titles" localSheetId="12">支出明细表!$1:$5</definedName>
    <definedName name="_xlnm.Print_Titles" localSheetId="16">'自收自支在职人员工资 '!$A:$B,'自收自支在职人员工资 '!$1:$5</definedName>
    <definedName name="_xlnm.Print_Titles" hidden="1">#N/A</definedName>
    <definedName name="地区名称" localSheetId="1">#REF!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D37" i="6"/>
  <c r="D5" i="35"/>
  <c r="E5"/>
  <c r="F5"/>
  <c r="G5"/>
  <c r="H5"/>
  <c r="I5"/>
  <c r="J5"/>
  <c r="K5"/>
  <c r="L5"/>
  <c r="M5"/>
  <c r="N5"/>
  <c r="O5"/>
  <c r="P5"/>
  <c r="R5"/>
  <c r="S5"/>
  <c r="T5"/>
  <c r="U5"/>
  <c r="V5"/>
  <c r="W5"/>
  <c r="C5"/>
  <c r="C11" i="6"/>
  <c r="D40"/>
  <c r="AX9" i="39" s="1"/>
  <c r="E40" i="6"/>
  <c r="F40"/>
  <c r="C48"/>
  <c r="C26" i="22"/>
  <c r="C25"/>
  <c r="J16" i="26"/>
  <c r="J17"/>
  <c r="J18"/>
  <c r="G16"/>
  <c r="G17"/>
  <c r="G18"/>
  <c r="F5"/>
  <c r="H5"/>
  <c r="H10" i="33"/>
  <c r="G10"/>
  <c r="F10"/>
  <c r="F5" i="31"/>
  <c r="E5"/>
  <c r="D5"/>
  <c r="B2"/>
  <c r="G5" i="30"/>
  <c r="F5"/>
  <c r="E5"/>
  <c r="D5"/>
  <c r="C5"/>
  <c r="B2"/>
  <c r="J15" i="26"/>
  <c r="G15"/>
  <c r="J14"/>
  <c r="G14"/>
  <c r="J13"/>
  <c r="G13"/>
  <c r="J12"/>
  <c r="G12"/>
  <c r="J11"/>
  <c r="G11"/>
  <c r="J10"/>
  <c r="G10"/>
  <c r="J9"/>
  <c r="G9"/>
  <c r="J8"/>
  <c r="G8"/>
  <c r="J7"/>
  <c r="G7"/>
  <c r="J6"/>
  <c r="G6"/>
  <c r="G5" s="1"/>
  <c r="P5"/>
  <c r="O5"/>
  <c r="N5"/>
  <c r="M5"/>
  <c r="L5"/>
  <c r="K5"/>
  <c r="J5"/>
  <c r="I5"/>
  <c r="C2"/>
  <c r="G20" i="25"/>
  <c r="G19"/>
  <c r="G18"/>
  <c r="G17"/>
  <c r="G16"/>
  <c r="G15"/>
  <c r="G14"/>
  <c r="G13"/>
  <c r="G12"/>
  <c r="G11"/>
  <c r="G10"/>
  <c r="G9"/>
  <c r="G8"/>
  <c r="G7"/>
  <c r="G6"/>
  <c r="I5"/>
  <c r="H5"/>
  <c r="G5"/>
  <c r="F5"/>
  <c r="C2"/>
  <c r="E4" i="24"/>
  <c r="C2"/>
  <c r="A2"/>
  <c r="C20" i="23"/>
  <c r="C19"/>
  <c r="C18"/>
  <c r="C17"/>
  <c r="C16"/>
  <c r="C15"/>
  <c r="C14"/>
  <c r="C13"/>
  <c r="C12"/>
  <c r="C11"/>
  <c r="C10"/>
  <c r="C9"/>
  <c r="C8"/>
  <c r="C7"/>
  <c r="C6"/>
  <c r="C5"/>
  <c r="H4"/>
  <c r="G4"/>
  <c r="F4"/>
  <c r="E4"/>
  <c r="D4"/>
  <c r="C4"/>
  <c r="C2"/>
  <c r="A2"/>
  <c r="W36" i="37"/>
  <c r="V36"/>
  <c r="U36"/>
  <c r="T36"/>
  <c r="S36"/>
  <c r="R36"/>
  <c r="Q36"/>
  <c r="L36"/>
  <c r="D36"/>
  <c r="C36"/>
  <c r="W35"/>
  <c r="V35"/>
  <c r="U35"/>
  <c r="T35"/>
  <c r="S35"/>
  <c r="R35"/>
  <c r="Q35"/>
  <c r="L35"/>
  <c r="D35"/>
  <c r="C35"/>
  <c r="W34"/>
  <c r="V34"/>
  <c r="U34"/>
  <c r="T34"/>
  <c r="S34"/>
  <c r="R34"/>
  <c r="Q34"/>
  <c r="L34"/>
  <c r="D34"/>
  <c r="C34"/>
  <c r="W33"/>
  <c r="V33"/>
  <c r="U33"/>
  <c r="T33"/>
  <c r="S33"/>
  <c r="R33"/>
  <c r="Q33"/>
  <c r="L33"/>
  <c r="D33"/>
  <c r="C33"/>
  <c r="W32"/>
  <c r="V32"/>
  <c r="U32"/>
  <c r="T32"/>
  <c r="S32"/>
  <c r="R32"/>
  <c r="Q32"/>
  <c r="L32"/>
  <c r="D32"/>
  <c r="C32"/>
  <c r="W31"/>
  <c r="V31"/>
  <c r="U31"/>
  <c r="T31"/>
  <c r="S31"/>
  <c r="R31"/>
  <c r="Q31"/>
  <c r="L31"/>
  <c r="D31"/>
  <c r="C31"/>
  <c r="W30"/>
  <c r="V30"/>
  <c r="U30"/>
  <c r="T30"/>
  <c r="S30"/>
  <c r="R30"/>
  <c r="Q30"/>
  <c r="L30"/>
  <c r="D30"/>
  <c r="C30"/>
  <c r="W29"/>
  <c r="V29"/>
  <c r="U29"/>
  <c r="T29"/>
  <c r="S29"/>
  <c r="R29"/>
  <c r="Q29"/>
  <c r="L29"/>
  <c r="D29"/>
  <c r="C29"/>
  <c r="W28"/>
  <c r="V28"/>
  <c r="U28"/>
  <c r="T28"/>
  <c r="S28"/>
  <c r="R28"/>
  <c r="Q28"/>
  <c r="L28"/>
  <c r="D28"/>
  <c r="C28"/>
  <c r="W27"/>
  <c r="V27"/>
  <c r="U27"/>
  <c r="T27"/>
  <c r="S27"/>
  <c r="R27"/>
  <c r="Q27"/>
  <c r="L27"/>
  <c r="D27"/>
  <c r="C27"/>
  <c r="W26"/>
  <c r="V26"/>
  <c r="U26"/>
  <c r="T26"/>
  <c r="S26"/>
  <c r="R26"/>
  <c r="Q26"/>
  <c r="L26"/>
  <c r="D26"/>
  <c r="C26"/>
  <c r="W25"/>
  <c r="V25"/>
  <c r="U25"/>
  <c r="T25"/>
  <c r="S25"/>
  <c r="R25"/>
  <c r="Q25"/>
  <c r="L25"/>
  <c r="D25"/>
  <c r="C25"/>
  <c r="W24"/>
  <c r="V24"/>
  <c r="U24"/>
  <c r="T24"/>
  <c r="S24"/>
  <c r="R24"/>
  <c r="Q24"/>
  <c r="L24"/>
  <c r="D24"/>
  <c r="C24"/>
  <c r="W23"/>
  <c r="V23"/>
  <c r="U23"/>
  <c r="T23"/>
  <c r="S23"/>
  <c r="R23"/>
  <c r="Q23"/>
  <c r="L23"/>
  <c r="D23"/>
  <c r="C23"/>
  <c r="W22"/>
  <c r="V22"/>
  <c r="U22"/>
  <c r="T22"/>
  <c r="S22"/>
  <c r="R22"/>
  <c r="Q22"/>
  <c r="L22"/>
  <c r="D22"/>
  <c r="C22"/>
  <c r="W21"/>
  <c r="V21"/>
  <c r="U21"/>
  <c r="T21"/>
  <c r="S21"/>
  <c r="R21"/>
  <c r="Q21"/>
  <c r="L21"/>
  <c r="D21"/>
  <c r="C21"/>
  <c r="W20"/>
  <c r="V20"/>
  <c r="U20"/>
  <c r="T20"/>
  <c r="S20"/>
  <c r="R20"/>
  <c r="Q20"/>
  <c r="L20"/>
  <c r="D20"/>
  <c r="C20"/>
  <c r="W19"/>
  <c r="V19"/>
  <c r="U19"/>
  <c r="T19"/>
  <c r="S19"/>
  <c r="R19"/>
  <c r="Q19"/>
  <c r="L19"/>
  <c r="D19"/>
  <c r="C19"/>
  <c r="W18"/>
  <c r="V18"/>
  <c r="U18"/>
  <c r="T18"/>
  <c r="S18"/>
  <c r="R18"/>
  <c r="Q18"/>
  <c r="L18"/>
  <c r="D18"/>
  <c r="C18"/>
  <c r="W17"/>
  <c r="V17"/>
  <c r="U17"/>
  <c r="T17"/>
  <c r="S17"/>
  <c r="R17"/>
  <c r="Q17"/>
  <c r="L17"/>
  <c r="D17"/>
  <c r="C17"/>
  <c r="W16"/>
  <c r="V16"/>
  <c r="U16"/>
  <c r="T16"/>
  <c r="S16"/>
  <c r="R16"/>
  <c r="Q16"/>
  <c r="L16"/>
  <c r="D16"/>
  <c r="C16"/>
  <c r="W15"/>
  <c r="V15"/>
  <c r="U15"/>
  <c r="T15"/>
  <c r="S15"/>
  <c r="R15"/>
  <c r="Q15"/>
  <c r="L15"/>
  <c r="D15"/>
  <c r="C15"/>
  <c r="W14"/>
  <c r="V14"/>
  <c r="U14"/>
  <c r="T14"/>
  <c r="S14"/>
  <c r="R14"/>
  <c r="Q14"/>
  <c r="L14"/>
  <c r="D14"/>
  <c r="C14"/>
  <c r="W13"/>
  <c r="V13"/>
  <c r="U13"/>
  <c r="T13"/>
  <c r="S13"/>
  <c r="R13"/>
  <c r="Q13"/>
  <c r="L13"/>
  <c r="D13"/>
  <c r="C13"/>
  <c r="W12"/>
  <c r="V12"/>
  <c r="U12"/>
  <c r="T12"/>
  <c r="S12"/>
  <c r="R12"/>
  <c r="Q12"/>
  <c r="L12"/>
  <c r="D12"/>
  <c r="C12"/>
  <c r="W11"/>
  <c r="V11"/>
  <c r="U11"/>
  <c r="T11"/>
  <c r="S11"/>
  <c r="R11"/>
  <c r="Q11"/>
  <c r="L11"/>
  <c r="D11"/>
  <c r="C11"/>
  <c r="W10"/>
  <c r="V10"/>
  <c r="U10"/>
  <c r="T10"/>
  <c r="S10"/>
  <c r="R10"/>
  <c r="Q10"/>
  <c r="L10"/>
  <c r="D10"/>
  <c r="C10"/>
  <c r="W9"/>
  <c r="V9"/>
  <c r="U9"/>
  <c r="T9"/>
  <c r="S9"/>
  <c r="R9"/>
  <c r="Q9"/>
  <c r="L9"/>
  <c r="D9"/>
  <c r="C9"/>
  <c r="W8"/>
  <c r="V8"/>
  <c r="U8"/>
  <c r="T8"/>
  <c r="S8"/>
  <c r="R8"/>
  <c r="Q8"/>
  <c r="L8"/>
  <c r="D8"/>
  <c r="C8"/>
  <c r="W7"/>
  <c r="V7"/>
  <c r="U7"/>
  <c r="T7"/>
  <c r="S7"/>
  <c r="R7"/>
  <c r="Q7"/>
  <c r="L7"/>
  <c r="D7"/>
  <c r="C7"/>
  <c r="W6"/>
  <c r="V6"/>
  <c r="U6"/>
  <c r="T6"/>
  <c r="S6"/>
  <c r="R6"/>
  <c r="Q6"/>
  <c r="L6"/>
  <c r="D6"/>
  <c r="C6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C2"/>
  <c r="C24" i="22"/>
  <c r="C23"/>
  <c r="C22"/>
  <c r="C21"/>
  <c r="C20"/>
  <c r="C19"/>
  <c r="C18"/>
  <c r="C17"/>
  <c r="C16"/>
  <c r="C15"/>
  <c r="C14"/>
  <c r="C13"/>
  <c r="C12"/>
  <c r="C11"/>
  <c r="H10"/>
  <c r="G10"/>
  <c r="F10"/>
  <c r="E10"/>
  <c r="D10"/>
  <c r="C10"/>
  <c r="C7"/>
  <c r="C6"/>
  <c r="C5"/>
  <c r="H4"/>
  <c r="G4"/>
  <c r="F4"/>
  <c r="E4"/>
  <c r="D4"/>
  <c r="C4"/>
  <c r="C2"/>
  <c r="A2"/>
  <c r="W36" i="38"/>
  <c r="V36"/>
  <c r="U36"/>
  <c r="T36"/>
  <c r="S36"/>
  <c r="R36"/>
  <c r="Q36"/>
  <c r="L36"/>
  <c r="D36"/>
  <c r="C36"/>
  <c r="W35"/>
  <c r="V35"/>
  <c r="U35"/>
  <c r="T35"/>
  <c r="S35"/>
  <c r="R35"/>
  <c r="Q35"/>
  <c r="L35"/>
  <c r="D35"/>
  <c r="C35"/>
  <c r="W34"/>
  <c r="V34"/>
  <c r="U34"/>
  <c r="T34"/>
  <c r="S34"/>
  <c r="R34"/>
  <c r="Q34"/>
  <c r="L34"/>
  <c r="D34"/>
  <c r="C34"/>
  <c r="W33"/>
  <c r="V33"/>
  <c r="U33"/>
  <c r="T33"/>
  <c r="S33"/>
  <c r="R33"/>
  <c r="Q33"/>
  <c r="L33"/>
  <c r="D33"/>
  <c r="C33"/>
  <c r="W32"/>
  <c r="V32"/>
  <c r="U32"/>
  <c r="T32"/>
  <c r="S32"/>
  <c r="R32"/>
  <c r="Q32"/>
  <c r="L32"/>
  <c r="D32"/>
  <c r="C32"/>
  <c r="W31"/>
  <c r="V31"/>
  <c r="U31"/>
  <c r="T31"/>
  <c r="S31"/>
  <c r="R31"/>
  <c r="Q31"/>
  <c r="L31"/>
  <c r="D31"/>
  <c r="C31"/>
  <c r="W30"/>
  <c r="V30"/>
  <c r="U30"/>
  <c r="T30"/>
  <c r="S30"/>
  <c r="R30"/>
  <c r="Q30"/>
  <c r="L30"/>
  <c r="D30"/>
  <c r="C30"/>
  <c r="W29"/>
  <c r="V29"/>
  <c r="U29"/>
  <c r="T29"/>
  <c r="S29"/>
  <c r="R29"/>
  <c r="Q29"/>
  <c r="L29"/>
  <c r="D29"/>
  <c r="C29"/>
  <c r="W28"/>
  <c r="V28"/>
  <c r="U28"/>
  <c r="T28"/>
  <c r="S28"/>
  <c r="R28"/>
  <c r="Q28"/>
  <c r="L28"/>
  <c r="D28"/>
  <c r="C28"/>
  <c r="W27"/>
  <c r="V27"/>
  <c r="U27"/>
  <c r="T27"/>
  <c r="S27"/>
  <c r="R27"/>
  <c r="Q27"/>
  <c r="L27"/>
  <c r="D27"/>
  <c r="C27"/>
  <c r="W26"/>
  <c r="V26"/>
  <c r="U26"/>
  <c r="T26"/>
  <c r="S26"/>
  <c r="R26"/>
  <c r="Q26"/>
  <c r="L26"/>
  <c r="D26"/>
  <c r="C26"/>
  <c r="W25"/>
  <c r="V25"/>
  <c r="U25"/>
  <c r="T25"/>
  <c r="S25"/>
  <c r="R25"/>
  <c r="Q25"/>
  <c r="L25"/>
  <c r="D25"/>
  <c r="C25"/>
  <c r="W24"/>
  <c r="V24"/>
  <c r="U24"/>
  <c r="T24"/>
  <c r="S24"/>
  <c r="R24"/>
  <c r="Q24"/>
  <c r="L24"/>
  <c r="D24"/>
  <c r="C24"/>
  <c r="W23"/>
  <c r="V23"/>
  <c r="U23"/>
  <c r="T23"/>
  <c r="S23"/>
  <c r="R23"/>
  <c r="Q23"/>
  <c r="L23"/>
  <c r="D23"/>
  <c r="C23"/>
  <c r="W22"/>
  <c r="V22"/>
  <c r="U22"/>
  <c r="T22"/>
  <c r="S22"/>
  <c r="R22"/>
  <c r="Q22"/>
  <c r="L22"/>
  <c r="D22"/>
  <c r="C22"/>
  <c r="W21"/>
  <c r="V21"/>
  <c r="U21"/>
  <c r="T21"/>
  <c r="S21"/>
  <c r="R21"/>
  <c r="Q21"/>
  <c r="L21"/>
  <c r="D21"/>
  <c r="C21"/>
  <c r="W20"/>
  <c r="V20"/>
  <c r="U20"/>
  <c r="T20"/>
  <c r="S20"/>
  <c r="R20"/>
  <c r="Q20"/>
  <c r="L20"/>
  <c r="D20"/>
  <c r="C20"/>
  <c r="W19"/>
  <c r="V19"/>
  <c r="U19"/>
  <c r="T19"/>
  <c r="S19"/>
  <c r="R19"/>
  <c r="Q19"/>
  <c r="L19"/>
  <c r="D19"/>
  <c r="C19"/>
  <c r="W18"/>
  <c r="V18"/>
  <c r="U18"/>
  <c r="T18"/>
  <c r="S18"/>
  <c r="R18"/>
  <c r="Q18"/>
  <c r="L18"/>
  <c r="D18"/>
  <c r="C18"/>
  <c r="W17"/>
  <c r="V17"/>
  <c r="U17"/>
  <c r="T17"/>
  <c r="S17"/>
  <c r="R17"/>
  <c r="Q17"/>
  <c r="L17"/>
  <c r="D17"/>
  <c r="C17"/>
  <c r="W16"/>
  <c r="V16"/>
  <c r="U16"/>
  <c r="T16"/>
  <c r="S16"/>
  <c r="R16"/>
  <c r="Q16"/>
  <c r="L16"/>
  <c r="D16"/>
  <c r="C16"/>
  <c r="W15"/>
  <c r="V15"/>
  <c r="U15"/>
  <c r="T15"/>
  <c r="S15"/>
  <c r="R15"/>
  <c r="Q15"/>
  <c r="L15"/>
  <c r="D15"/>
  <c r="C15"/>
  <c r="W14"/>
  <c r="V14"/>
  <c r="U14"/>
  <c r="T14"/>
  <c r="S14"/>
  <c r="R14"/>
  <c r="Q14"/>
  <c r="L14"/>
  <c r="D14"/>
  <c r="C14"/>
  <c r="W13"/>
  <c r="V13"/>
  <c r="U13"/>
  <c r="T13"/>
  <c r="S13"/>
  <c r="R13"/>
  <c r="Q13"/>
  <c r="L13"/>
  <c r="D13"/>
  <c r="C13"/>
  <c r="W12"/>
  <c r="V12"/>
  <c r="U12"/>
  <c r="T12"/>
  <c r="S12"/>
  <c r="R12"/>
  <c r="Q12"/>
  <c r="L12"/>
  <c r="D12"/>
  <c r="C12"/>
  <c r="W11"/>
  <c r="V11"/>
  <c r="U11"/>
  <c r="T11"/>
  <c r="S11"/>
  <c r="R11"/>
  <c r="Q11"/>
  <c r="L11"/>
  <c r="D11"/>
  <c r="C11"/>
  <c r="W10"/>
  <c r="V10"/>
  <c r="U10"/>
  <c r="T10"/>
  <c r="S10"/>
  <c r="R10"/>
  <c r="Q10"/>
  <c r="L10"/>
  <c r="D10"/>
  <c r="C10"/>
  <c r="W9"/>
  <c r="V9"/>
  <c r="U9"/>
  <c r="T9"/>
  <c r="S9"/>
  <c r="R9"/>
  <c r="Q9"/>
  <c r="L9"/>
  <c r="D9"/>
  <c r="C9"/>
  <c r="W8"/>
  <c r="V8"/>
  <c r="U8"/>
  <c r="T8"/>
  <c r="S8"/>
  <c r="R8"/>
  <c r="Q8"/>
  <c r="L8"/>
  <c r="D8"/>
  <c r="C8"/>
  <c r="W7"/>
  <c r="V7"/>
  <c r="U7"/>
  <c r="T7"/>
  <c r="S7"/>
  <c r="R7"/>
  <c r="Q7"/>
  <c r="L7"/>
  <c r="D7"/>
  <c r="C7"/>
  <c r="W6"/>
  <c r="V6"/>
  <c r="U6"/>
  <c r="T6"/>
  <c r="S6"/>
  <c r="R6"/>
  <c r="Q6"/>
  <c r="L6"/>
  <c r="D6"/>
  <c r="C6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C2"/>
  <c r="L72" i="35"/>
  <c r="D72"/>
  <c r="W72" s="1"/>
  <c r="L71"/>
  <c r="D71"/>
  <c r="V71" s="1"/>
  <c r="L70"/>
  <c r="D70"/>
  <c r="W70" s="1"/>
  <c r="L69"/>
  <c r="D69"/>
  <c r="V69" s="1"/>
  <c r="L68"/>
  <c r="D68"/>
  <c r="V68" s="1"/>
  <c r="L67"/>
  <c r="D67"/>
  <c r="V67" s="1"/>
  <c r="L66"/>
  <c r="D66"/>
  <c r="V66" s="1"/>
  <c r="L65"/>
  <c r="D65"/>
  <c r="V65" s="1"/>
  <c r="L64"/>
  <c r="D64"/>
  <c r="V64" s="1"/>
  <c r="L63"/>
  <c r="D63"/>
  <c r="V63" s="1"/>
  <c r="L62"/>
  <c r="D62"/>
  <c r="V62" s="1"/>
  <c r="L61"/>
  <c r="D61"/>
  <c r="V61" s="1"/>
  <c r="L60"/>
  <c r="D60"/>
  <c r="W60" s="1"/>
  <c r="L59"/>
  <c r="D59"/>
  <c r="V59" s="1"/>
  <c r="L58"/>
  <c r="D58"/>
  <c r="W58" s="1"/>
  <c r="C58"/>
  <c r="L57"/>
  <c r="D57"/>
  <c r="V57" s="1"/>
  <c r="L56"/>
  <c r="D56"/>
  <c r="W56" s="1"/>
  <c r="L55"/>
  <c r="D55"/>
  <c r="V55" s="1"/>
  <c r="L54"/>
  <c r="D54"/>
  <c r="W54" s="1"/>
  <c r="C54"/>
  <c r="L53"/>
  <c r="D53"/>
  <c r="V53" s="1"/>
  <c r="L52"/>
  <c r="D52"/>
  <c r="W52" s="1"/>
  <c r="L51"/>
  <c r="D51"/>
  <c r="V51" s="1"/>
  <c r="L50"/>
  <c r="D50"/>
  <c r="W50" s="1"/>
  <c r="L49"/>
  <c r="D49"/>
  <c r="V49" s="1"/>
  <c r="L48"/>
  <c r="D48"/>
  <c r="W48" s="1"/>
  <c r="L47"/>
  <c r="D47"/>
  <c r="V47" s="1"/>
  <c r="L46"/>
  <c r="D46"/>
  <c r="W46" s="1"/>
  <c r="L45"/>
  <c r="D45"/>
  <c r="V45" s="1"/>
  <c r="L44"/>
  <c r="D44"/>
  <c r="W44" s="1"/>
  <c r="L43"/>
  <c r="D43"/>
  <c r="V43" s="1"/>
  <c r="C43"/>
  <c r="L42"/>
  <c r="D42"/>
  <c r="W42" s="1"/>
  <c r="L41"/>
  <c r="D41"/>
  <c r="V41" s="1"/>
  <c r="L40"/>
  <c r="D40"/>
  <c r="W40" s="1"/>
  <c r="L39"/>
  <c r="D39"/>
  <c r="V39" s="1"/>
  <c r="L38"/>
  <c r="D38"/>
  <c r="W38" s="1"/>
  <c r="L37"/>
  <c r="D37"/>
  <c r="V37" s="1"/>
  <c r="C37"/>
  <c r="L36"/>
  <c r="D36"/>
  <c r="W36" s="1"/>
  <c r="L35"/>
  <c r="D35"/>
  <c r="V35" s="1"/>
  <c r="L34"/>
  <c r="D34"/>
  <c r="V34" s="1"/>
  <c r="L33"/>
  <c r="D33"/>
  <c r="V33" s="1"/>
  <c r="L32"/>
  <c r="D32"/>
  <c r="V32" s="1"/>
  <c r="L31"/>
  <c r="D31"/>
  <c r="V31" s="1"/>
  <c r="L30"/>
  <c r="D30"/>
  <c r="V30" s="1"/>
  <c r="L29"/>
  <c r="D29"/>
  <c r="V29" s="1"/>
  <c r="L28"/>
  <c r="D28"/>
  <c r="V28" s="1"/>
  <c r="L27"/>
  <c r="D27"/>
  <c r="V27" s="1"/>
  <c r="L26"/>
  <c r="D26"/>
  <c r="V26" s="1"/>
  <c r="L25"/>
  <c r="D25"/>
  <c r="V25" s="1"/>
  <c r="L24"/>
  <c r="D24"/>
  <c r="V24" s="1"/>
  <c r="L23"/>
  <c r="D23"/>
  <c r="V23" s="1"/>
  <c r="L22"/>
  <c r="D22"/>
  <c r="V22" s="1"/>
  <c r="L21"/>
  <c r="D21"/>
  <c r="V21" s="1"/>
  <c r="L20"/>
  <c r="D20"/>
  <c r="V20" s="1"/>
  <c r="L19"/>
  <c r="D19"/>
  <c r="V19" s="1"/>
  <c r="L18"/>
  <c r="D18"/>
  <c r="V18" s="1"/>
  <c r="L17"/>
  <c r="D17"/>
  <c r="V17" s="1"/>
  <c r="L16"/>
  <c r="D16"/>
  <c r="V16" s="1"/>
  <c r="L15"/>
  <c r="D15"/>
  <c r="W15" s="1"/>
  <c r="L14"/>
  <c r="D14"/>
  <c r="V14" s="1"/>
  <c r="L13"/>
  <c r="D13"/>
  <c r="V13" s="1"/>
  <c r="L12"/>
  <c r="D12"/>
  <c r="V12" s="1"/>
  <c r="L11"/>
  <c r="D11"/>
  <c r="V11" s="1"/>
  <c r="L10"/>
  <c r="D10"/>
  <c r="V10" s="1"/>
  <c r="L9"/>
  <c r="D9"/>
  <c r="V9" s="1"/>
  <c r="L8"/>
  <c r="D8"/>
  <c r="V8" s="1"/>
  <c r="L7"/>
  <c r="D7"/>
  <c r="W7" s="1"/>
  <c r="L6"/>
  <c r="D6"/>
  <c r="W6" s="1"/>
  <c r="C2"/>
  <c r="H125" i="19"/>
  <c r="D125"/>
  <c r="H124"/>
  <c r="D124"/>
  <c r="H123"/>
  <c r="D123"/>
  <c r="H122"/>
  <c r="D122"/>
  <c r="H121"/>
  <c r="D121"/>
  <c r="H120"/>
  <c r="D120"/>
  <c r="N119"/>
  <c r="M119"/>
  <c r="L119"/>
  <c r="K119"/>
  <c r="J119"/>
  <c r="I119"/>
  <c r="H119"/>
  <c r="D119"/>
  <c r="H118"/>
  <c r="H117"/>
  <c r="H116"/>
  <c r="H115"/>
  <c r="H114"/>
  <c r="D114"/>
  <c r="H113"/>
  <c r="D113"/>
  <c r="H112"/>
  <c r="D112"/>
  <c r="H111"/>
  <c r="D111"/>
  <c r="H110"/>
  <c r="D110"/>
  <c r="N109"/>
  <c r="M109"/>
  <c r="L109"/>
  <c r="K109"/>
  <c r="J109"/>
  <c r="I109"/>
  <c r="H109"/>
  <c r="D109"/>
  <c r="H108"/>
  <c r="D108"/>
  <c r="H107"/>
  <c r="D107"/>
  <c r="N106"/>
  <c r="M106"/>
  <c r="L106"/>
  <c r="K106"/>
  <c r="J106"/>
  <c r="I106"/>
  <c r="H106"/>
  <c r="D106"/>
  <c r="H105"/>
  <c r="D105"/>
  <c r="H104"/>
  <c r="H103"/>
  <c r="H102"/>
  <c r="D102"/>
  <c r="H101"/>
  <c r="D101"/>
  <c r="H100"/>
  <c r="D100"/>
  <c r="H98"/>
  <c r="H97"/>
  <c r="I96"/>
  <c r="H96"/>
  <c r="H95"/>
  <c r="N94"/>
  <c r="M94"/>
  <c r="L94"/>
  <c r="K94"/>
  <c r="J94"/>
  <c r="H93"/>
  <c r="D93"/>
  <c r="H92"/>
  <c r="D92"/>
  <c r="N91"/>
  <c r="M91"/>
  <c r="L91"/>
  <c r="K91"/>
  <c r="J91"/>
  <c r="I91"/>
  <c r="H91"/>
  <c r="D91"/>
  <c r="H90"/>
  <c r="D90"/>
  <c r="H89"/>
  <c r="D89"/>
  <c r="H88"/>
  <c r="D88"/>
  <c r="H87"/>
  <c r="D87"/>
  <c r="H86"/>
  <c r="D86"/>
  <c r="N85"/>
  <c r="M85"/>
  <c r="L85"/>
  <c r="K85"/>
  <c r="J85"/>
  <c r="I85"/>
  <c r="H85"/>
  <c r="D85"/>
  <c r="H84"/>
  <c r="H83"/>
  <c r="H82"/>
  <c r="H81"/>
  <c r="H80"/>
  <c r="H79"/>
  <c r="H78"/>
  <c r="H77"/>
  <c r="H76"/>
  <c r="H75"/>
  <c r="H74"/>
  <c r="H73"/>
  <c r="D73"/>
  <c r="H72"/>
  <c r="D72"/>
  <c r="H71"/>
  <c r="H70"/>
  <c r="H69"/>
  <c r="D69"/>
  <c r="H68"/>
  <c r="D68"/>
  <c r="H67"/>
  <c r="D67"/>
  <c r="H66"/>
  <c r="D66"/>
  <c r="N65"/>
  <c r="M65"/>
  <c r="L65"/>
  <c r="K65"/>
  <c r="J65"/>
  <c r="I65"/>
  <c r="H65"/>
  <c r="D65"/>
  <c r="H64"/>
  <c r="H63"/>
  <c r="H62"/>
  <c r="H61"/>
  <c r="H60"/>
  <c r="D60"/>
  <c r="H59"/>
  <c r="D59"/>
  <c r="H58"/>
  <c r="H57"/>
  <c r="H56"/>
  <c r="H48" s="1"/>
  <c r="H55"/>
  <c r="H54"/>
  <c r="H53"/>
  <c r="H52"/>
  <c r="D52"/>
  <c r="H51"/>
  <c r="D51"/>
  <c r="H50"/>
  <c r="D50"/>
  <c r="H49"/>
  <c r="D49"/>
  <c r="N48"/>
  <c r="M48"/>
  <c r="L48"/>
  <c r="K48"/>
  <c r="J48"/>
  <c r="I48"/>
  <c r="H47"/>
  <c r="D47"/>
  <c r="H46"/>
  <c r="D46"/>
  <c r="H45"/>
  <c r="D45"/>
  <c r="H44"/>
  <c r="D44"/>
  <c r="H43"/>
  <c r="D43"/>
  <c r="H42"/>
  <c r="H41"/>
  <c r="H40"/>
  <c r="D40"/>
  <c r="H39"/>
  <c r="H38"/>
  <c r="H37"/>
  <c r="D37"/>
  <c r="H36"/>
  <c r="D36"/>
  <c r="H35"/>
  <c r="D35"/>
  <c r="H34"/>
  <c r="H33"/>
  <c r="H32"/>
  <c r="H31"/>
  <c r="H30"/>
  <c r="H29"/>
  <c r="H28"/>
  <c r="H27"/>
  <c r="H26"/>
  <c r="H25"/>
  <c r="H24"/>
  <c r="H23"/>
  <c r="H22"/>
  <c r="H21"/>
  <c r="N20"/>
  <c r="M20"/>
  <c r="L20"/>
  <c r="K20"/>
  <c r="J20"/>
  <c r="I20"/>
  <c r="H19"/>
  <c r="H18"/>
  <c r="H17"/>
  <c r="D17"/>
  <c r="H14"/>
  <c r="H12"/>
  <c r="N7"/>
  <c r="M7"/>
  <c r="L7"/>
  <c r="K7"/>
  <c r="J7"/>
  <c r="N6"/>
  <c r="M6"/>
  <c r="L6"/>
  <c r="K6"/>
  <c r="J6"/>
  <c r="C2"/>
  <c r="A2"/>
  <c r="U13" i="16"/>
  <c r="T13"/>
  <c r="S13"/>
  <c r="R13"/>
  <c r="Q13"/>
  <c r="P13"/>
  <c r="N13"/>
  <c r="J13"/>
  <c r="D13"/>
  <c r="C13"/>
  <c r="U12"/>
  <c r="T12"/>
  <c r="S12"/>
  <c r="R12"/>
  <c r="Q12"/>
  <c r="P12"/>
  <c r="N12"/>
  <c r="J12"/>
  <c r="D12"/>
  <c r="C12"/>
  <c r="U11"/>
  <c r="T11"/>
  <c r="S11"/>
  <c r="R11"/>
  <c r="Q11"/>
  <c r="P11"/>
  <c r="N11"/>
  <c r="J11"/>
  <c r="D11"/>
  <c r="C11"/>
  <c r="U10"/>
  <c r="T10"/>
  <c r="S10"/>
  <c r="R10"/>
  <c r="Q10"/>
  <c r="P10"/>
  <c r="N10"/>
  <c r="J10"/>
  <c r="D10"/>
  <c r="C10"/>
  <c r="U9"/>
  <c r="T9"/>
  <c r="S9"/>
  <c r="R9"/>
  <c r="Q9"/>
  <c r="P9"/>
  <c r="N9"/>
  <c r="J9"/>
  <c r="D9"/>
  <c r="C9"/>
  <c r="U8"/>
  <c r="T8"/>
  <c r="S8"/>
  <c r="R8"/>
  <c r="Q8"/>
  <c r="P8"/>
  <c r="N8"/>
  <c r="J8"/>
  <c r="D8"/>
  <c r="C8"/>
  <c r="U7"/>
  <c r="T7"/>
  <c r="S7"/>
  <c r="R7"/>
  <c r="Q7"/>
  <c r="P7"/>
  <c r="N7"/>
  <c r="J7"/>
  <c r="D7"/>
  <c r="C7"/>
  <c r="U6"/>
  <c r="T6"/>
  <c r="S6"/>
  <c r="R6"/>
  <c r="Q6"/>
  <c r="P6"/>
  <c r="N6"/>
  <c r="J6"/>
  <c r="D6"/>
  <c r="C6"/>
  <c r="T5"/>
  <c r="S5"/>
  <c r="R5"/>
  <c r="Q5"/>
  <c r="P5"/>
  <c r="O5"/>
  <c r="N5"/>
  <c r="M5"/>
  <c r="L5"/>
  <c r="K5"/>
  <c r="J5"/>
  <c r="I5"/>
  <c r="H5"/>
  <c r="G5"/>
  <c r="F5"/>
  <c r="E5"/>
  <c r="D5"/>
  <c r="C5"/>
  <c r="I17" i="15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6"/>
  <c r="H6"/>
  <c r="G6"/>
  <c r="F6"/>
  <c r="E6"/>
  <c r="D6"/>
  <c r="C6"/>
  <c r="B16" i="11"/>
  <c r="B15"/>
  <c r="B14"/>
  <c r="B13"/>
  <c r="B12"/>
  <c r="B11"/>
  <c r="B10"/>
  <c r="B9"/>
  <c r="B8"/>
  <c r="B7"/>
  <c r="B6"/>
  <c r="H5"/>
  <c r="G5"/>
  <c r="F5"/>
  <c r="E5"/>
  <c r="D5"/>
  <c r="C5"/>
  <c r="B5"/>
  <c r="B68" i="9"/>
  <c r="B67"/>
  <c r="B66"/>
  <c r="B65"/>
  <c r="G64"/>
  <c r="F64"/>
  <c r="E64"/>
  <c r="D64"/>
  <c r="C64"/>
  <c r="B64"/>
  <c r="B63"/>
  <c r="B62"/>
  <c r="B61"/>
  <c r="B60"/>
  <c r="G59"/>
  <c r="F59"/>
  <c r="E59"/>
  <c r="D59"/>
  <c r="C59"/>
  <c r="B59"/>
  <c r="B58"/>
  <c r="B57"/>
  <c r="B56"/>
  <c r="B55"/>
  <c r="G54"/>
  <c r="F54"/>
  <c r="E54"/>
  <c r="D54"/>
  <c r="C54"/>
  <c r="B54"/>
  <c r="B53"/>
  <c r="B52"/>
  <c r="B51"/>
  <c r="B50"/>
  <c r="G49"/>
  <c r="F49"/>
  <c r="E49"/>
  <c r="D49"/>
  <c r="C49"/>
  <c r="B49"/>
  <c r="G48"/>
  <c r="F48"/>
  <c r="E48"/>
  <c r="D48"/>
  <c r="C48"/>
  <c r="B48"/>
  <c r="B47"/>
  <c r="B46"/>
  <c r="B45"/>
  <c r="B44"/>
  <c r="G43"/>
  <c r="F43"/>
  <c r="E43"/>
  <c r="D43"/>
  <c r="C43"/>
  <c r="B43"/>
  <c r="B42"/>
  <c r="B41"/>
  <c r="B40"/>
  <c r="B39"/>
  <c r="G38"/>
  <c r="F38"/>
  <c r="E38"/>
  <c r="D38"/>
  <c r="C38"/>
  <c r="B38"/>
  <c r="B37"/>
  <c r="B36"/>
  <c r="B35"/>
  <c r="B34"/>
  <c r="G33"/>
  <c r="F33"/>
  <c r="E33"/>
  <c r="D33"/>
  <c r="C33"/>
  <c r="B33"/>
  <c r="B32"/>
  <c r="B31"/>
  <c r="B30"/>
  <c r="B29"/>
  <c r="G28"/>
  <c r="F28"/>
  <c r="E28"/>
  <c r="D28"/>
  <c r="C28"/>
  <c r="B28"/>
  <c r="G27"/>
  <c r="F27"/>
  <c r="E27"/>
  <c r="D27"/>
  <c r="C27"/>
  <c r="B27"/>
  <c r="B26"/>
  <c r="B25"/>
  <c r="B24"/>
  <c r="B23"/>
  <c r="G22"/>
  <c r="F22"/>
  <c r="E22"/>
  <c r="D22"/>
  <c r="C22"/>
  <c r="B22"/>
  <c r="B21"/>
  <c r="B20"/>
  <c r="B19"/>
  <c r="B18"/>
  <c r="G17"/>
  <c r="F17"/>
  <c r="E17"/>
  <c r="D17"/>
  <c r="C17"/>
  <c r="B17"/>
  <c r="B16"/>
  <c r="B15"/>
  <c r="B14"/>
  <c r="B13"/>
  <c r="G12"/>
  <c r="F12"/>
  <c r="E12"/>
  <c r="D12"/>
  <c r="C12"/>
  <c r="B12"/>
  <c r="B11"/>
  <c r="B10"/>
  <c r="B9"/>
  <c r="B8"/>
  <c r="G7"/>
  <c r="F7"/>
  <c r="E7"/>
  <c r="D7"/>
  <c r="C7"/>
  <c r="B7"/>
  <c r="H6"/>
  <c r="G6"/>
  <c r="F6"/>
  <c r="E6"/>
  <c r="D6"/>
  <c r="C6"/>
  <c r="B6"/>
  <c r="G5"/>
  <c r="F5"/>
  <c r="E5"/>
  <c r="D5"/>
  <c r="C5"/>
  <c r="B5"/>
  <c r="B68" i="8"/>
  <c r="B67"/>
  <c r="B66"/>
  <c r="B65"/>
  <c r="G64"/>
  <c r="F64"/>
  <c r="E64"/>
  <c r="D64"/>
  <c r="C64"/>
  <c r="B64"/>
  <c r="B63"/>
  <c r="B62"/>
  <c r="B61"/>
  <c r="B60"/>
  <c r="G59"/>
  <c r="F59"/>
  <c r="E59"/>
  <c r="D59"/>
  <c r="C59"/>
  <c r="B59"/>
  <c r="B58"/>
  <c r="B57"/>
  <c r="B56"/>
  <c r="B55"/>
  <c r="G54"/>
  <c r="F54"/>
  <c r="E54"/>
  <c r="D54"/>
  <c r="C54"/>
  <c r="B54"/>
  <c r="B53"/>
  <c r="B52"/>
  <c r="B51"/>
  <c r="B50"/>
  <c r="G49"/>
  <c r="F49"/>
  <c r="E49"/>
  <c r="D49"/>
  <c r="C49"/>
  <c r="B49"/>
  <c r="G48"/>
  <c r="F48"/>
  <c r="E48"/>
  <c r="D48"/>
  <c r="C48"/>
  <c r="B48"/>
  <c r="B47"/>
  <c r="B46"/>
  <c r="B45"/>
  <c r="B44"/>
  <c r="G43"/>
  <c r="F43"/>
  <c r="E43"/>
  <c r="D43"/>
  <c r="C43"/>
  <c r="B43"/>
  <c r="B42"/>
  <c r="B41"/>
  <c r="B40"/>
  <c r="B39"/>
  <c r="G38"/>
  <c r="F38"/>
  <c r="E38"/>
  <c r="D38"/>
  <c r="C38"/>
  <c r="B38"/>
  <c r="B37"/>
  <c r="B36"/>
  <c r="B35"/>
  <c r="B34"/>
  <c r="G33"/>
  <c r="F33"/>
  <c r="E33"/>
  <c r="D33"/>
  <c r="C33"/>
  <c r="B33"/>
  <c r="B32"/>
  <c r="B31"/>
  <c r="B30"/>
  <c r="B29"/>
  <c r="G28"/>
  <c r="F28"/>
  <c r="E28"/>
  <c r="D28"/>
  <c r="C28"/>
  <c r="B28"/>
  <c r="G27"/>
  <c r="F27"/>
  <c r="E27"/>
  <c r="D27"/>
  <c r="C27"/>
  <c r="B27"/>
  <c r="B26"/>
  <c r="B25"/>
  <c r="B24"/>
  <c r="B23"/>
  <c r="G22"/>
  <c r="F22"/>
  <c r="E22"/>
  <c r="D22"/>
  <c r="C22"/>
  <c r="B22"/>
  <c r="B21"/>
  <c r="B20"/>
  <c r="B19"/>
  <c r="B18"/>
  <c r="G17"/>
  <c r="F17"/>
  <c r="E17"/>
  <c r="D17"/>
  <c r="C17"/>
  <c r="B17"/>
  <c r="B16"/>
  <c r="B15"/>
  <c r="B14"/>
  <c r="B13"/>
  <c r="G12"/>
  <c r="F12"/>
  <c r="E12"/>
  <c r="D12"/>
  <c r="C12"/>
  <c r="B12"/>
  <c r="B11"/>
  <c r="B10"/>
  <c r="B9"/>
  <c r="B8"/>
  <c r="G7"/>
  <c r="F7"/>
  <c r="E7"/>
  <c r="D7"/>
  <c r="C7"/>
  <c r="B7"/>
  <c r="G6"/>
  <c r="F6"/>
  <c r="E6"/>
  <c r="D6"/>
  <c r="C6"/>
  <c r="B6"/>
  <c r="G5"/>
  <c r="F5"/>
  <c r="E5"/>
  <c r="D5"/>
  <c r="C5"/>
  <c r="B5"/>
  <c r="B38" i="7"/>
  <c r="B37"/>
  <c r="B36"/>
  <c r="B35"/>
  <c r="B34"/>
  <c r="E33"/>
  <c r="D33"/>
  <c r="C33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E7"/>
  <c r="D7"/>
  <c r="C7"/>
  <c r="B7"/>
  <c r="E6"/>
  <c r="D6"/>
  <c r="C6"/>
  <c r="B6"/>
  <c r="C47" i="6"/>
  <c r="C46"/>
  <c r="C45"/>
  <c r="C44"/>
  <c r="C43"/>
  <c r="C42"/>
  <c r="C41"/>
  <c r="C40" s="1"/>
  <c r="C39"/>
  <c r="D38"/>
  <c r="C38" s="1"/>
  <c r="C36"/>
  <c r="D35"/>
  <c r="C35" s="1"/>
  <c r="D34"/>
  <c r="C34"/>
  <c r="F33"/>
  <c r="E33"/>
  <c r="C32"/>
  <c r="C30"/>
  <c r="C29"/>
  <c r="C28"/>
  <c r="C27"/>
  <c r="C26"/>
  <c r="C25"/>
  <c r="F24"/>
  <c r="E24"/>
  <c r="C23"/>
  <c r="D22"/>
  <c r="C22" s="1"/>
  <c r="E21"/>
  <c r="D21"/>
  <c r="AA9" i="39" s="1"/>
  <c r="C18" i="6"/>
  <c r="F15"/>
  <c r="E15"/>
  <c r="E14" s="1"/>
  <c r="F14"/>
  <c r="F13" s="1"/>
  <c r="D8" i="21" s="1"/>
  <c r="E8" s="1"/>
  <c r="C5" i="6"/>
  <c r="B2"/>
  <c r="A2"/>
  <c r="E11" i="21"/>
  <c r="D11"/>
  <c r="E10"/>
  <c r="D10"/>
  <c r="E9"/>
  <c r="D9"/>
  <c r="C4"/>
  <c r="B2"/>
  <c r="A2"/>
  <c r="E37" i="5"/>
  <c r="E36"/>
  <c r="E35"/>
  <c r="E34"/>
  <c r="E33"/>
  <c r="D33"/>
  <c r="C33"/>
  <c r="E32"/>
  <c r="E31"/>
  <c r="E30"/>
  <c r="E29"/>
  <c r="E28"/>
  <c r="D28"/>
  <c r="C28"/>
  <c r="E27"/>
  <c r="E26"/>
  <c r="E25"/>
  <c r="D25"/>
  <c r="C25"/>
  <c r="E24"/>
  <c r="E23"/>
  <c r="E22"/>
  <c r="E21"/>
  <c r="D21"/>
  <c r="C21"/>
  <c r="E20"/>
  <c r="E19"/>
  <c r="E18"/>
  <c r="E17"/>
  <c r="D17"/>
  <c r="C17"/>
  <c r="E16"/>
  <c r="E15"/>
  <c r="E14"/>
  <c r="D14"/>
  <c r="C14"/>
  <c r="E13"/>
  <c r="E12"/>
  <c r="E11"/>
  <c r="E10"/>
  <c r="E9"/>
  <c r="E8"/>
  <c r="E7"/>
  <c r="D7"/>
  <c r="C7"/>
  <c r="E6"/>
  <c r="D6"/>
  <c r="C6"/>
  <c r="E5"/>
  <c r="D5"/>
  <c r="C5"/>
  <c r="B2"/>
  <c r="A2"/>
  <c r="E57" i="14"/>
  <c r="E56"/>
  <c r="E55"/>
  <c r="E54"/>
  <c r="E53"/>
  <c r="D53"/>
  <c r="C53"/>
  <c r="E52"/>
  <c r="E51"/>
  <c r="E50"/>
  <c r="D50"/>
  <c r="C50"/>
  <c r="E49"/>
  <c r="E48"/>
  <c r="E47"/>
  <c r="E46"/>
  <c r="E45"/>
  <c r="E44"/>
  <c r="E43"/>
  <c r="E42"/>
  <c r="E41"/>
  <c r="D41"/>
  <c r="C41"/>
  <c r="E40"/>
  <c r="E39"/>
  <c r="E38"/>
  <c r="E37"/>
  <c r="E36"/>
  <c r="D36"/>
  <c r="C36"/>
  <c r="E35"/>
  <c r="E34"/>
  <c r="E33"/>
  <c r="E32"/>
  <c r="D32"/>
  <c r="C32"/>
  <c r="E31"/>
  <c r="E30"/>
  <c r="E29"/>
  <c r="D29"/>
  <c r="C29"/>
  <c r="E28"/>
  <c r="E27"/>
  <c r="E26"/>
  <c r="E25"/>
  <c r="E24"/>
  <c r="E23"/>
  <c r="D23"/>
  <c r="C23"/>
  <c r="E22"/>
  <c r="D22"/>
  <c r="C22"/>
  <c r="D19"/>
  <c r="D17" s="1"/>
  <c r="C19"/>
  <c r="E18"/>
  <c r="E16"/>
  <c r="E15"/>
  <c r="E14"/>
  <c r="E13"/>
  <c r="E12"/>
  <c r="D11"/>
  <c r="C11"/>
  <c r="E10"/>
  <c r="E9"/>
  <c r="E8"/>
  <c r="E7"/>
  <c r="E6"/>
  <c r="D5"/>
  <c r="C5"/>
  <c r="E5" s="1"/>
  <c r="B2"/>
  <c r="BE9" i="39"/>
  <c r="BB9"/>
  <c r="BA9"/>
  <c r="AW9"/>
  <c r="AT9"/>
  <c r="AR9"/>
  <c r="AP9"/>
  <c r="AN9"/>
  <c r="AM9"/>
  <c r="AL9"/>
  <c r="AK9"/>
  <c r="AJ9"/>
  <c r="AF9"/>
  <c r="Z9"/>
  <c r="T9"/>
  <c r="S9"/>
  <c r="R9"/>
  <c r="Q9"/>
  <c r="P9"/>
  <c r="O9"/>
  <c r="N9"/>
  <c r="M9"/>
  <c r="L9"/>
  <c r="J9" s="1"/>
  <c r="K9"/>
  <c r="I9"/>
  <c r="H9"/>
  <c r="G9"/>
  <c r="F9"/>
  <c r="C9" s="1"/>
  <c r="E9"/>
  <c r="D9"/>
  <c r="B9"/>
  <c r="C21" i="6" l="1"/>
  <c r="E13"/>
  <c r="D7" i="21" s="1"/>
  <c r="E7" s="1"/>
  <c r="AH9" i="39"/>
  <c r="AS9"/>
  <c r="AZ9"/>
  <c r="AY9" s="1"/>
  <c r="D31" i="6"/>
  <c r="C31" s="1"/>
  <c r="C24" s="1"/>
  <c r="W62" i="35"/>
  <c r="W64"/>
  <c r="C9"/>
  <c r="C16"/>
  <c r="C45"/>
  <c r="C48"/>
  <c r="C56"/>
  <c r="S66"/>
  <c r="S68"/>
  <c r="S70"/>
  <c r="C72"/>
  <c r="C41"/>
  <c r="C52"/>
  <c r="C60"/>
  <c r="W66"/>
  <c r="W68"/>
  <c r="C8"/>
  <c r="C11"/>
  <c r="C39"/>
  <c r="C47"/>
  <c r="C50"/>
  <c r="C62"/>
  <c r="C64"/>
  <c r="C66"/>
  <c r="C68"/>
  <c r="C70"/>
  <c r="D21" i="19"/>
  <c r="D20" s="1"/>
  <c r="H20"/>
  <c r="D56"/>
  <c r="D48" s="1"/>
  <c r="BC9" i="39"/>
  <c r="AV9"/>
  <c r="C6" i="35"/>
  <c r="R6"/>
  <c r="T6"/>
  <c r="V6"/>
  <c r="C7"/>
  <c r="R7"/>
  <c r="T7"/>
  <c r="V7"/>
  <c r="W8"/>
  <c r="W9"/>
  <c r="W10"/>
  <c r="W11"/>
  <c r="W12"/>
  <c r="W13"/>
  <c r="W14"/>
  <c r="R15"/>
  <c r="T15"/>
  <c r="V15"/>
  <c r="W16"/>
  <c r="W17"/>
  <c r="W18"/>
  <c r="W19"/>
  <c r="W20"/>
  <c r="S21"/>
  <c r="W21"/>
  <c r="S22"/>
  <c r="W22"/>
  <c r="S23"/>
  <c r="W23"/>
  <c r="S24"/>
  <c r="W24"/>
  <c r="S25"/>
  <c r="W25"/>
  <c r="S26"/>
  <c r="W26"/>
  <c r="S27"/>
  <c r="W27"/>
  <c r="S28"/>
  <c r="W28"/>
  <c r="S29"/>
  <c r="W29"/>
  <c r="S30"/>
  <c r="W30"/>
  <c r="S31"/>
  <c r="W31"/>
  <c r="S32"/>
  <c r="W32"/>
  <c r="S33"/>
  <c r="W33"/>
  <c r="S34"/>
  <c r="W34"/>
  <c r="S35"/>
  <c r="W35"/>
  <c r="R36"/>
  <c r="T36"/>
  <c r="V36"/>
  <c r="W37"/>
  <c r="R38"/>
  <c r="T38"/>
  <c r="V38"/>
  <c r="W39"/>
  <c r="R40"/>
  <c r="T40"/>
  <c r="V40"/>
  <c r="W41"/>
  <c r="R42"/>
  <c r="T42"/>
  <c r="V42"/>
  <c r="S43"/>
  <c r="W43"/>
  <c r="R44"/>
  <c r="T44"/>
  <c r="V44"/>
  <c r="S45"/>
  <c r="W45"/>
  <c r="R46"/>
  <c r="T46"/>
  <c r="V46"/>
  <c r="W47"/>
  <c r="R48"/>
  <c r="Q48" s="1"/>
  <c r="T48"/>
  <c r="V48"/>
  <c r="C49"/>
  <c r="W49"/>
  <c r="R50"/>
  <c r="Q50" s="1"/>
  <c r="T50"/>
  <c r="V50"/>
  <c r="C51"/>
  <c r="W51"/>
  <c r="R52"/>
  <c r="T52"/>
  <c r="V52"/>
  <c r="C53"/>
  <c r="W53"/>
  <c r="R54"/>
  <c r="T54"/>
  <c r="V54"/>
  <c r="C55"/>
  <c r="W55"/>
  <c r="R56"/>
  <c r="Q56" s="1"/>
  <c r="T56"/>
  <c r="V56"/>
  <c r="C57"/>
  <c r="W57"/>
  <c r="R58"/>
  <c r="Q58" s="1"/>
  <c r="T58"/>
  <c r="V58"/>
  <c r="C59"/>
  <c r="W59"/>
  <c r="R60"/>
  <c r="T60"/>
  <c r="V60"/>
  <c r="C61"/>
  <c r="W61"/>
  <c r="R62"/>
  <c r="T62"/>
  <c r="C63"/>
  <c r="W63"/>
  <c r="R64"/>
  <c r="Q64" s="1"/>
  <c r="T64"/>
  <c r="C65"/>
  <c r="S65"/>
  <c r="W65"/>
  <c r="R66"/>
  <c r="T66"/>
  <c r="C67"/>
  <c r="S67"/>
  <c r="W67"/>
  <c r="R68"/>
  <c r="Q68" s="1"/>
  <c r="T68"/>
  <c r="C69"/>
  <c r="S69"/>
  <c r="W69"/>
  <c r="R70"/>
  <c r="T70"/>
  <c r="V70"/>
  <c r="C71"/>
  <c r="S71"/>
  <c r="W71"/>
  <c r="R72"/>
  <c r="Q72" s="1"/>
  <c r="T72"/>
  <c r="V72"/>
  <c r="S6"/>
  <c r="S7"/>
  <c r="R8"/>
  <c r="T8"/>
  <c r="R9"/>
  <c r="T9"/>
  <c r="C10"/>
  <c r="R10"/>
  <c r="T10"/>
  <c r="R11"/>
  <c r="T11"/>
  <c r="C12"/>
  <c r="R12"/>
  <c r="Q12" s="1"/>
  <c r="T12"/>
  <c r="C13"/>
  <c r="R13"/>
  <c r="T13"/>
  <c r="C14"/>
  <c r="R14"/>
  <c r="Q14" s="1"/>
  <c r="T14"/>
  <c r="C15"/>
  <c r="R16"/>
  <c r="T16"/>
  <c r="C17"/>
  <c r="R17"/>
  <c r="Q17" s="1"/>
  <c r="T17"/>
  <c r="C18"/>
  <c r="R18"/>
  <c r="T18"/>
  <c r="C19"/>
  <c r="R19"/>
  <c r="T19"/>
  <c r="C20"/>
  <c r="R20"/>
  <c r="Q20" s="1"/>
  <c r="T20"/>
  <c r="C21"/>
  <c r="R21"/>
  <c r="T21"/>
  <c r="C22"/>
  <c r="R22"/>
  <c r="T22"/>
  <c r="C23"/>
  <c r="R23"/>
  <c r="T23"/>
  <c r="C24"/>
  <c r="R24"/>
  <c r="T24"/>
  <c r="C25"/>
  <c r="R25"/>
  <c r="T25"/>
  <c r="C26"/>
  <c r="R26"/>
  <c r="T26"/>
  <c r="C27"/>
  <c r="R27"/>
  <c r="T27"/>
  <c r="C28"/>
  <c r="R28"/>
  <c r="T28"/>
  <c r="C29"/>
  <c r="R29"/>
  <c r="T29"/>
  <c r="C30"/>
  <c r="R30"/>
  <c r="T30"/>
  <c r="C31"/>
  <c r="R31"/>
  <c r="T31"/>
  <c r="C32"/>
  <c r="R32"/>
  <c r="T32"/>
  <c r="C33"/>
  <c r="R33"/>
  <c r="T33"/>
  <c r="C34"/>
  <c r="R34"/>
  <c r="T34"/>
  <c r="C35"/>
  <c r="R35"/>
  <c r="T35"/>
  <c r="C36"/>
  <c r="R37"/>
  <c r="T37"/>
  <c r="C38"/>
  <c r="R39"/>
  <c r="Q39" s="1"/>
  <c r="T39"/>
  <c r="C40"/>
  <c r="R41"/>
  <c r="T41"/>
  <c r="C42"/>
  <c r="R43"/>
  <c r="Q43" s="1"/>
  <c r="T43"/>
  <c r="C44"/>
  <c r="S44"/>
  <c r="R45"/>
  <c r="T45"/>
  <c r="C46"/>
  <c r="R47"/>
  <c r="Q47" s="1"/>
  <c r="T47"/>
  <c r="R49"/>
  <c r="Q49" s="1"/>
  <c r="T49"/>
  <c r="R51"/>
  <c r="Q51" s="1"/>
  <c r="T51"/>
  <c r="R53"/>
  <c r="Q53" s="1"/>
  <c r="T53"/>
  <c r="R55"/>
  <c r="Q55" s="1"/>
  <c r="T55"/>
  <c r="R57"/>
  <c r="T57"/>
  <c r="R59"/>
  <c r="Q59" s="1"/>
  <c r="T59"/>
  <c r="R61"/>
  <c r="T61"/>
  <c r="R63"/>
  <c r="Q63" s="1"/>
  <c r="T63"/>
  <c r="R65"/>
  <c r="T65"/>
  <c r="R67"/>
  <c r="Q67" s="1"/>
  <c r="T67"/>
  <c r="R69"/>
  <c r="T69"/>
  <c r="R71"/>
  <c r="T71"/>
  <c r="I9" i="19"/>
  <c r="E19" i="14"/>
  <c r="C17"/>
  <c r="E17" s="1"/>
  <c r="E11"/>
  <c r="D24" i="6" l="1"/>
  <c r="I13" i="19"/>
  <c r="H13" s="1"/>
  <c r="Q71" i="35"/>
  <c r="I10" i="19"/>
  <c r="H10" s="1"/>
  <c r="I8"/>
  <c r="H8" s="1"/>
  <c r="C9" i="6"/>
  <c r="D20"/>
  <c r="Q41" i="35"/>
  <c r="Q65"/>
  <c r="Q61"/>
  <c r="Q57"/>
  <c r="Q19"/>
  <c r="Q9"/>
  <c r="Q70"/>
  <c r="Q66"/>
  <c r="Q62"/>
  <c r="Q54"/>
  <c r="Q36"/>
  <c r="AO9" i="39"/>
  <c r="AI9" s="1"/>
  <c r="AG9" s="1"/>
  <c r="Q44" i="35"/>
  <c r="Q40"/>
  <c r="I11" i="19"/>
  <c r="H11" s="1"/>
  <c r="Q69" i="35"/>
  <c r="Q45"/>
  <c r="Q37"/>
  <c r="Q22"/>
  <c r="Q60"/>
  <c r="Q52"/>
  <c r="Q46"/>
  <c r="Q42"/>
  <c r="Q38"/>
  <c r="Q35"/>
  <c r="Q33"/>
  <c r="Q31"/>
  <c r="Q29"/>
  <c r="Q27"/>
  <c r="Q25"/>
  <c r="Q23"/>
  <c r="Q21"/>
  <c r="Q18"/>
  <c r="Q16"/>
  <c r="Q13"/>
  <c r="Q11"/>
  <c r="Q10"/>
  <c r="Q34"/>
  <c r="Q32"/>
  <c r="Q30"/>
  <c r="Q28"/>
  <c r="Q26"/>
  <c r="Q24"/>
  <c r="Q15"/>
  <c r="Q8"/>
  <c r="Q7"/>
  <c r="Q6"/>
  <c r="C10" i="6"/>
  <c r="H9" i="19"/>
  <c r="Q5" i="35" l="1"/>
  <c r="D17" i="6" s="1"/>
  <c r="C17" s="1"/>
  <c r="D16"/>
  <c r="Y9" i="39" s="1"/>
  <c r="C20" i="6"/>
  <c r="AD9" i="39"/>
  <c r="C8" i="6"/>
  <c r="I15" i="19"/>
  <c r="H15" s="1"/>
  <c r="D11" s="1"/>
  <c r="I16"/>
  <c r="D19" i="6"/>
  <c r="I99" i="19"/>
  <c r="AU9" i="39"/>
  <c r="AQ9" s="1"/>
  <c r="C37" i="6"/>
  <c r="C33" s="1"/>
  <c r="D33"/>
  <c r="D8" i="19"/>
  <c r="C16" i="6"/>
  <c r="D15" l="1"/>
  <c r="C15" s="1"/>
  <c r="C14" s="1"/>
  <c r="C13" s="1"/>
  <c r="AB9" i="39"/>
  <c r="H16" i="19"/>
  <c r="I7"/>
  <c r="C19" i="6"/>
  <c r="AC9" i="39"/>
  <c r="I94" i="19"/>
  <c r="H99"/>
  <c r="I6" l="1"/>
  <c r="X9" i="39"/>
  <c r="W9" s="1"/>
  <c r="V9" s="1"/>
  <c r="U9" s="1"/>
  <c r="D14" i="6"/>
  <c r="D13" s="1"/>
  <c r="D6" i="21" s="1"/>
  <c r="D5" s="1"/>
  <c r="E5" s="1"/>
  <c r="D16" i="19"/>
  <c r="D7" s="1"/>
  <c r="H7"/>
  <c r="H94"/>
  <c r="D95"/>
  <c r="D94" s="1"/>
  <c r="H6" l="1"/>
  <c r="D4" i="21" s="1"/>
  <c r="E4" s="1"/>
  <c r="D6" i="19"/>
  <c r="E6" i="21"/>
</calcChain>
</file>

<file path=xl/sharedStrings.xml><?xml version="1.0" encoding="utf-8"?>
<sst xmlns="http://schemas.openxmlformats.org/spreadsheetml/2006/main" count="1306" uniqueCount="739">
  <si>
    <t>柴桑区2021年部门预算编制表</t>
  </si>
  <si>
    <t>填报单位（盖章）：沙河街道办事处</t>
  </si>
  <si>
    <t xml:space="preserve">单位领导（签字）：张武                            填报人（签字）：黄萍           </t>
  </si>
  <si>
    <t>填报日期：2020年10月20日</t>
  </si>
  <si>
    <t>财政局业务股审核（签字、盖章）：</t>
  </si>
  <si>
    <t>2020年部门预算单位经费明细表</t>
  </si>
  <si>
    <t>财政局</t>
  </si>
  <si>
    <t>单位：万元</t>
  </si>
  <si>
    <t>单位代码</t>
  </si>
  <si>
    <t>单位</t>
  </si>
  <si>
    <t>人员情况（单位：个）</t>
  </si>
  <si>
    <t>车辆情况（辆）</t>
  </si>
  <si>
    <t>公用经费定额标准
（万元）</t>
  </si>
  <si>
    <t>预算安排支出总计</t>
  </si>
  <si>
    <t>一、2020年经费拨款安排情况表</t>
  </si>
  <si>
    <t>二、纳入预算管理收入安排支出</t>
  </si>
  <si>
    <t>三、政府基金收入安排</t>
  </si>
  <si>
    <t>备注</t>
  </si>
  <si>
    <t>在职人数</t>
  </si>
  <si>
    <t>离退休人员</t>
  </si>
  <si>
    <t>抚恤人员</t>
  </si>
  <si>
    <t>一、经费拨款安排小计</t>
  </si>
  <si>
    <t>（一）、基本支出</t>
  </si>
  <si>
    <t>（二）
项目支出</t>
  </si>
  <si>
    <t>四、上级专项安排</t>
  </si>
  <si>
    <t>小计</t>
  </si>
  <si>
    <t>行政</t>
  </si>
  <si>
    <t>参照公务员管理的事业</t>
  </si>
  <si>
    <t>全额
补助事业</t>
  </si>
  <si>
    <t>部分
补助事业</t>
  </si>
  <si>
    <t>自收自支</t>
  </si>
  <si>
    <t>政府聘用人员</t>
  </si>
  <si>
    <t>离休</t>
  </si>
  <si>
    <t>移交社保退休人数</t>
  </si>
  <si>
    <t>退休</t>
  </si>
  <si>
    <t>民师退养
乡计生畜牧站新洲教师</t>
  </si>
  <si>
    <t>因病</t>
  </si>
  <si>
    <t>因公</t>
  </si>
  <si>
    <t>（一）、基本支出小计</t>
  </si>
  <si>
    <t>1、人员支出情况</t>
  </si>
  <si>
    <t>2、机关商品服务支出</t>
  </si>
  <si>
    <t>3、对个人和家庭补助支出</t>
  </si>
  <si>
    <t>1、人员支出小计</t>
  </si>
  <si>
    <t>（1）统发工资</t>
  </si>
  <si>
    <t>（2）非统发工资</t>
  </si>
  <si>
    <t>（3）乡镇津贴</t>
  </si>
  <si>
    <t>（4）社会保障缴费</t>
  </si>
  <si>
    <t>（5)住房公积金</t>
  </si>
  <si>
    <t>(6)十三月工资</t>
  </si>
  <si>
    <t>（7）班主任津贴和小伙食团</t>
  </si>
  <si>
    <t>（8）基本人员支出</t>
  </si>
  <si>
    <t>2、小 计</t>
  </si>
  <si>
    <t>（1）、定额公用经费小计</t>
  </si>
  <si>
    <r>
      <rPr>
        <sz val="9"/>
        <rFont val="宋体"/>
        <family val="3"/>
        <charset val="134"/>
      </rPr>
      <t>（2</t>
    </r>
    <r>
      <rPr>
        <sz val="9"/>
        <rFont val="宋体"/>
        <family val="3"/>
        <charset val="134"/>
      </rPr>
      <t>）</t>
    </r>
    <r>
      <rPr>
        <sz val="9"/>
        <rFont val="宋体"/>
        <family val="3"/>
        <charset val="134"/>
      </rPr>
      <t>、其他业务费</t>
    </r>
  </si>
  <si>
    <t>3、小计</t>
  </si>
  <si>
    <t>生活补助</t>
  </si>
  <si>
    <t>统发离退休费</t>
  </si>
  <si>
    <t>非统发离退休费</t>
  </si>
  <si>
    <t>绩效奖励</t>
  </si>
  <si>
    <t>其他</t>
  </si>
  <si>
    <t>人员经费</t>
  </si>
  <si>
    <t>定额公用经费</t>
  </si>
  <si>
    <t>业务费</t>
  </si>
  <si>
    <t>其他业务费小计</t>
  </si>
  <si>
    <t>邮电费</t>
  </si>
  <si>
    <t>会议费</t>
  </si>
  <si>
    <t>公车运行费</t>
  </si>
  <si>
    <t>劳务费</t>
  </si>
  <si>
    <t>公务接待费</t>
  </si>
  <si>
    <t>统发车贴</t>
  </si>
  <si>
    <t>在职人员</t>
  </si>
  <si>
    <t>退休人员</t>
  </si>
  <si>
    <t>表1:2021年部门预算（基本信息情况表）</t>
  </si>
  <si>
    <t>填报单位：</t>
  </si>
  <si>
    <t>一、基础信息情况</t>
  </si>
  <si>
    <t>单位：个、辆</t>
  </si>
  <si>
    <t>项目</t>
  </si>
  <si>
    <t>2020年预算数</t>
  </si>
  <si>
    <t>增减变动</t>
  </si>
  <si>
    <t>一、编制情况</t>
  </si>
  <si>
    <t xml:space="preserve">    1、行政</t>
  </si>
  <si>
    <t xml:space="preserve">    2、参照公务员管理的事业</t>
  </si>
  <si>
    <t xml:space="preserve">    3、全额补助事业</t>
  </si>
  <si>
    <t xml:space="preserve">    4、部分补助事业</t>
  </si>
  <si>
    <t xml:space="preserve">    5、自收自支</t>
  </si>
  <si>
    <t>二、在职人数</t>
  </si>
  <si>
    <t>三、离退休人员</t>
  </si>
  <si>
    <t xml:space="preserve">    1、离休</t>
  </si>
  <si>
    <t>主要指在单位发放的人员，不含移交社保发放的人员</t>
  </si>
  <si>
    <t xml:space="preserve">    2、退休</t>
  </si>
  <si>
    <t xml:space="preserve">         其中：统发人数</t>
  </si>
  <si>
    <t xml:space="preserve">              移交社保人数</t>
  </si>
  <si>
    <t>四、其他人员</t>
  </si>
  <si>
    <t xml:space="preserve">    1、在职人员</t>
  </si>
  <si>
    <t xml:space="preserve">     （1）政府聘用人员</t>
  </si>
  <si>
    <t>不含单位自行安排的临时人员，主要指财政安排拨款的政府聘用人员。</t>
  </si>
  <si>
    <t xml:space="preserve">     （2）三支一扶人员</t>
  </si>
  <si>
    <r>
      <rPr>
        <sz val="11"/>
        <rFont val="Arial"/>
        <family val="2"/>
      </rPr>
      <t xml:space="preserve"> 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）乡村干部补助</t>
    </r>
  </si>
  <si>
    <r>
      <rPr>
        <sz val="11"/>
        <rFont val="Arial"/>
        <family val="2"/>
      </rPr>
      <t xml:space="preserve">          </t>
    </r>
    <r>
      <rPr>
        <sz val="11"/>
        <rFont val="宋体"/>
        <family val="3"/>
        <charset val="134"/>
      </rPr>
      <t>（4）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代课教师</t>
    </r>
  </si>
  <si>
    <t xml:space="preserve">     （5）其他</t>
  </si>
  <si>
    <t xml:space="preserve">    2、退休人员</t>
  </si>
  <si>
    <t xml:space="preserve">     （1）民办退休教师</t>
  </si>
  <si>
    <t xml:space="preserve">     （2）其他退休人员</t>
  </si>
  <si>
    <t xml:space="preserve">    3、遗属补助</t>
  </si>
  <si>
    <t xml:space="preserve">     （1）因病人员</t>
  </si>
  <si>
    <t xml:space="preserve">     （2）因公人员</t>
  </si>
  <si>
    <t xml:space="preserve">     （3）离休人员</t>
  </si>
  <si>
    <r>
      <rPr>
        <sz val="11"/>
        <rFont val="Arial"/>
        <family val="2"/>
      </rPr>
      <t xml:space="preserve">       </t>
    </r>
    <r>
      <rPr>
        <sz val="11"/>
        <rFont val="宋体"/>
        <family val="3"/>
        <charset val="134"/>
      </rPr>
      <t>4、</t>
    </r>
    <r>
      <rPr>
        <sz val="11"/>
        <rFont val="Arial"/>
        <family val="2"/>
      </rPr>
      <t xml:space="preserve">  </t>
    </r>
    <r>
      <rPr>
        <sz val="11"/>
        <rFont val="宋体"/>
        <family val="3"/>
        <charset val="134"/>
      </rPr>
      <t>学生学员数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</si>
  <si>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）高中学生人数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</si>
  <si>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）初中学生人数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</si>
  <si>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）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小学学生人数</t>
    </r>
  </si>
  <si>
    <r>
      <rPr>
        <sz val="11"/>
        <rFont val="Arial"/>
        <family val="2"/>
      </rPr>
      <t xml:space="preserve">         </t>
    </r>
    <r>
      <rPr>
        <sz val="11"/>
        <rFont val="宋体"/>
        <family val="3"/>
        <charset val="134"/>
      </rPr>
      <t>（</t>
    </r>
    <r>
      <rPr>
        <sz val="11"/>
        <rFont val="Arial"/>
        <family val="2"/>
      </rPr>
      <t>4</t>
    </r>
    <r>
      <rPr>
        <sz val="11"/>
        <rFont val="宋体"/>
        <family val="3"/>
        <charset val="134"/>
      </rPr>
      <t>）幼儿园学生人数</t>
    </r>
  </si>
  <si>
    <t>五、行政参公人员干部人数</t>
  </si>
  <si>
    <t xml:space="preserve">    1、厅级及以上</t>
  </si>
  <si>
    <t xml:space="preserve">    2、处级</t>
  </si>
  <si>
    <t xml:space="preserve">    3、副处级</t>
  </si>
  <si>
    <t xml:space="preserve">    4、科级</t>
  </si>
  <si>
    <t xml:space="preserve">    5、副科级</t>
  </si>
  <si>
    <t xml:space="preserve">    6、科员</t>
  </si>
  <si>
    <t xml:space="preserve">    7、工勤人员</t>
  </si>
  <si>
    <t xml:space="preserve">    8、其他人员</t>
  </si>
  <si>
    <t>六、社保代扣款</t>
  </si>
  <si>
    <t xml:space="preserve">    1、医疗失业保险等费</t>
  </si>
  <si>
    <t>以社保局核准数为准（社保开具10月收据数为准）</t>
  </si>
  <si>
    <t xml:space="preserve">    2、机关事业养老保险费</t>
  </si>
  <si>
    <t>七、车辆（公车改革后保留）</t>
  </si>
  <si>
    <t xml:space="preserve">    1、小汽车</t>
  </si>
  <si>
    <t xml:space="preserve">    2、商务车</t>
  </si>
  <si>
    <t xml:space="preserve">    3、公用客车</t>
  </si>
  <si>
    <t xml:space="preserve">    4、其他车</t>
  </si>
  <si>
    <t>表2:2021年部门预算（非税征收情况）</t>
  </si>
  <si>
    <t>2020年征收数</t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</si>
  <si>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21</t>
    </r>
    <r>
      <rPr>
        <sz val="12"/>
        <rFont val="宋体"/>
        <family val="3"/>
        <charset val="134"/>
      </rPr>
      <t>年预计征收数</t>
    </r>
  </si>
  <si>
    <t>征收依据</t>
  </si>
  <si>
    <r>
      <rPr>
        <sz val="12"/>
        <rFont val="宋体"/>
        <family val="3"/>
        <charset val="134"/>
      </rPr>
      <t xml:space="preserve">总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计</t>
    </r>
  </si>
  <si>
    <t>（一）公共财政预算管理的非税收入数</t>
  </si>
  <si>
    <t xml:space="preserve">     1、行政性收费收入</t>
  </si>
  <si>
    <t xml:space="preserve">       （1）</t>
  </si>
  <si>
    <t xml:space="preserve">       （2）</t>
  </si>
  <si>
    <t xml:space="preserve">       （3）</t>
  </si>
  <si>
    <t xml:space="preserve">       （4）</t>
  </si>
  <si>
    <t xml:space="preserve">       （5）</t>
  </si>
  <si>
    <t xml:space="preserve">       （6）</t>
  </si>
  <si>
    <t xml:space="preserve">     2、罚没收入</t>
  </si>
  <si>
    <t xml:space="preserve">     3、专项收入</t>
  </si>
  <si>
    <t xml:space="preserve">     4、国有资产有偿使用收入</t>
  </si>
  <si>
    <t xml:space="preserve">     5、其他收入</t>
  </si>
  <si>
    <t>（二）基金预算收入数</t>
  </si>
  <si>
    <t>（三）未纳入预算管理资金的非税收入数</t>
  </si>
  <si>
    <t>表3:2021年部门预算（收入来源情况表）</t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</si>
  <si>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20年安排数</t>
    </r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</si>
  <si>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21年预算数</t>
    </r>
  </si>
  <si>
    <t>收入合计</t>
  </si>
  <si>
    <t>1、经费安排数</t>
  </si>
  <si>
    <t>其中：财政经费拨款安排数</t>
  </si>
  <si>
    <t xml:space="preserve">      非税收入安排数</t>
  </si>
  <si>
    <t>2、政府基金收入安排数</t>
  </si>
  <si>
    <t>3、上级专项收入安排数（列出明细）</t>
  </si>
  <si>
    <t>4、其他收入安排数</t>
  </si>
  <si>
    <t>5、上年结余安排数</t>
  </si>
  <si>
    <t>表4：2021年部门预算（经费财拨安排控制数）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</si>
  <si>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目</t>
    </r>
  </si>
  <si>
    <t>2021年公共预算安排</t>
  </si>
  <si>
    <t>政府基金预算安排</t>
  </si>
  <si>
    <t>经费拨款安排</t>
  </si>
  <si>
    <t>纳入预算管理的非税收入安排</t>
  </si>
  <si>
    <t>一、财政统发工资人数</t>
  </si>
  <si>
    <t xml:space="preserve">    1、在职人数</t>
  </si>
  <si>
    <t xml:space="preserve">    2、离休人数</t>
  </si>
  <si>
    <t>二、财政统发工资基数</t>
  </si>
  <si>
    <t xml:space="preserve">    1、两项统发工资</t>
  </si>
  <si>
    <t xml:space="preserve">    2、统发津贴部分</t>
  </si>
  <si>
    <t xml:space="preserve">    3、财政安排车贴统发部分</t>
  </si>
  <si>
    <t>三、单位公用经费定额标准</t>
  </si>
  <si>
    <t>四、2021年部门预算安排控制数</t>
  </si>
  <si>
    <t xml:space="preserve">  （一）基本支出经费</t>
  </si>
  <si>
    <t xml:space="preserve">     1、机关工资福利支出</t>
  </si>
  <si>
    <t>　　    　财政统发工资部分</t>
  </si>
  <si>
    <t xml:space="preserve">          社保缴费部分(财政负担）</t>
  </si>
  <si>
    <t xml:space="preserve">          社保缴费部分(单位负担）</t>
  </si>
  <si>
    <t xml:space="preserve">          住房公积金</t>
  </si>
  <si>
    <t xml:space="preserve">          十三月工资</t>
  </si>
  <si>
    <t xml:space="preserve">          乡镇津贴</t>
  </si>
  <si>
    <t xml:space="preserve">          财政安排非统发工资</t>
  </si>
  <si>
    <t xml:space="preserve">          其他工资福利支出</t>
  </si>
  <si>
    <t xml:space="preserve">     2、机关商品和服务支出</t>
  </si>
  <si>
    <t xml:space="preserve"> 　　   　定额公用经费支出</t>
  </si>
  <si>
    <t xml:space="preserve">          邮电费</t>
  </si>
  <si>
    <t>处级领导电话费</t>
  </si>
  <si>
    <t xml:space="preserve">          会议费</t>
  </si>
  <si>
    <t>四家班子会议费</t>
  </si>
  <si>
    <t xml:space="preserve">          公车运行经费</t>
  </si>
  <si>
    <t>公车平台及区委政府保留车辆运行费</t>
  </si>
  <si>
    <t xml:space="preserve">          委托业务费</t>
  </si>
  <si>
    <t>含财政安排的临时工工资</t>
  </si>
  <si>
    <t xml:space="preserve">          公务接待费</t>
  </si>
  <si>
    <t>部分单位单独安排的经费</t>
  </si>
  <si>
    <t xml:space="preserve">          公务车贴</t>
  </si>
  <si>
    <t>财政安排车贴</t>
  </si>
  <si>
    <t xml:space="preserve">          其他商品服务支出</t>
  </si>
  <si>
    <t xml:space="preserve">     3、对个人和家庭补助</t>
  </si>
  <si>
    <t>　      　生活补助</t>
  </si>
  <si>
    <t>抚恤补助</t>
  </si>
  <si>
    <t xml:space="preserve">          离退休费</t>
  </si>
  <si>
    <t>财政统发部分</t>
  </si>
  <si>
    <t xml:space="preserve">          财政安排非统发离退休费</t>
  </si>
  <si>
    <t xml:space="preserve">          绩效奖励经费（在职）</t>
  </si>
  <si>
    <t xml:space="preserve">          绩效奖励经费（退休）</t>
  </si>
  <si>
    <t xml:space="preserve">          其他对个人和家庭的补助</t>
  </si>
  <si>
    <t>（二）项目经费</t>
  </si>
  <si>
    <t>2017年预算单位部门预算表四（定额公用经费安排）</t>
  </si>
  <si>
    <t>2017年公共预算安排</t>
  </si>
  <si>
    <t>单位统发工资在职（7）人，公用经费定额标准（ 1）万元，定额公用经费7万元。</t>
  </si>
  <si>
    <t>一、定额公用经费</t>
  </si>
  <si>
    <t>1、商品和服务支出</t>
  </si>
  <si>
    <t>（1）办公费</t>
  </si>
  <si>
    <t>（2）印刷费</t>
  </si>
  <si>
    <t>（3）咨询费</t>
  </si>
  <si>
    <t>（4）手续费</t>
  </si>
  <si>
    <t>（5）水费</t>
  </si>
  <si>
    <t>（6）电费</t>
  </si>
  <si>
    <t>（7）邮电费</t>
  </si>
  <si>
    <t>（9）物业管理费</t>
  </si>
  <si>
    <t>（11）差旅费</t>
  </si>
  <si>
    <t>（12）因公出国（境）费用</t>
  </si>
  <si>
    <t>（13）维修（护）费</t>
  </si>
  <si>
    <t>（14）租凭费</t>
  </si>
  <si>
    <t>（15）会议费</t>
  </si>
  <si>
    <t>（16）培训费</t>
  </si>
  <si>
    <t>（17）公务接待费</t>
  </si>
  <si>
    <t>（18）专用材料费</t>
  </si>
  <si>
    <t>（24）被装购置费</t>
  </si>
  <si>
    <t>（25）专用燃料费</t>
  </si>
  <si>
    <t>（26）劳务费</t>
  </si>
  <si>
    <t>（27）委托业务费</t>
  </si>
  <si>
    <t>（28）工会经费</t>
  </si>
  <si>
    <t>（29）福利费</t>
  </si>
  <si>
    <t>（31）公务用车运行维护费</t>
  </si>
  <si>
    <t>（39）其他交通费</t>
  </si>
  <si>
    <t>（99）其他商品和服务支出</t>
  </si>
  <si>
    <t>2、其他资本性支出</t>
  </si>
  <si>
    <t>（2）办公设备购置</t>
  </si>
  <si>
    <t>（3）专用设备购置</t>
  </si>
  <si>
    <t>（6）大型修缮</t>
  </si>
  <si>
    <t>（19）其他交通工具购置</t>
  </si>
  <si>
    <t>（99）其他资本性支出</t>
  </si>
  <si>
    <t>2017年预算单位部门预算表五（业务费安排）</t>
  </si>
  <si>
    <t>公共预算安排</t>
  </si>
  <si>
    <t>上年结余资金安排</t>
  </si>
  <si>
    <t>预算外资金安排</t>
  </si>
  <si>
    <t>总计</t>
  </si>
  <si>
    <t>（一）企业扶持资金业务费</t>
  </si>
  <si>
    <t>1、工资福利支出</t>
  </si>
  <si>
    <t>（1）临时工资</t>
  </si>
  <si>
    <t>（2）弥补工资</t>
  </si>
  <si>
    <t>（3）</t>
  </si>
  <si>
    <t>（4）</t>
  </si>
  <si>
    <t>2、商品和服务支出</t>
  </si>
  <si>
    <t>（1）劳务费</t>
  </si>
  <si>
    <t>（2）办公费</t>
  </si>
  <si>
    <t>3、对个人和家庭支出</t>
  </si>
  <si>
    <t>（1）</t>
  </si>
  <si>
    <t>（2）</t>
  </si>
  <si>
    <t>4、对企事业单位补助</t>
  </si>
  <si>
    <r>
      <rPr>
        <b/>
        <sz val="12"/>
        <rFont val="宋体"/>
        <family val="3"/>
        <charset val="134"/>
      </rPr>
      <t>（二）*</t>
    </r>
    <r>
      <rPr>
        <b/>
        <sz val="12"/>
        <rFont val="宋体"/>
        <family val="3"/>
        <charset val="134"/>
      </rPr>
      <t>**</t>
    </r>
    <r>
      <rPr>
        <b/>
        <sz val="12"/>
        <rFont val="宋体"/>
        <family val="3"/>
        <charset val="134"/>
      </rPr>
      <t>业务费</t>
    </r>
  </si>
  <si>
    <t>（2）差旅费</t>
  </si>
  <si>
    <t>（3）公务车运行费</t>
  </si>
  <si>
    <t>4、其他资本性支出</t>
  </si>
  <si>
    <t>（1）办公设备</t>
  </si>
  <si>
    <t>（三）*****业务费</t>
  </si>
  <si>
    <t>2017年预算单位部门预算表六（项目经费安排）</t>
  </si>
  <si>
    <t>（一）*****项目费</t>
  </si>
  <si>
    <t>3、基本建设性支出</t>
  </si>
  <si>
    <t>（二）*****项目费</t>
  </si>
  <si>
    <t>（三）*****项目费</t>
  </si>
  <si>
    <t>2017年预算单位部门预算表八（政府采购安排）</t>
  </si>
  <si>
    <t>资金来源</t>
  </si>
  <si>
    <t>上级专项资金安排</t>
  </si>
  <si>
    <t>政府采购项目</t>
  </si>
  <si>
    <t>1、办公设备</t>
  </si>
  <si>
    <t>2、</t>
  </si>
  <si>
    <t>3、</t>
  </si>
  <si>
    <t>4、</t>
  </si>
  <si>
    <t>5、</t>
  </si>
  <si>
    <t>6、</t>
  </si>
  <si>
    <t>7、</t>
  </si>
  <si>
    <t>8、</t>
  </si>
  <si>
    <t>9、</t>
  </si>
  <si>
    <t>10、</t>
  </si>
  <si>
    <t>11、</t>
  </si>
  <si>
    <t>2017年预算单位部门预算表九（民生资金项目安排）</t>
  </si>
  <si>
    <t>项目名称</t>
  </si>
  <si>
    <t>标准（依据）</t>
  </si>
  <si>
    <t>合计</t>
  </si>
  <si>
    <t>中央</t>
  </si>
  <si>
    <t>省经</t>
  </si>
  <si>
    <t>市级</t>
  </si>
  <si>
    <t>县级</t>
  </si>
  <si>
    <t>当年安排</t>
  </si>
  <si>
    <t>上年安排</t>
  </si>
  <si>
    <t>当年净增</t>
  </si>
  <si>
    <t>2017年预算单位部门预算表十（行政单位工资表）</t>
  </si>
  <si>
    <t>序号</t>
  </si>
  <si>
    <t>姓名</t>
  </si>
  <si>
    <t>工资合计</t>
  </si>
  <si>
    <t>工资</t>
  </si>
  <si>
    <t>津贴</t>
  </si>
  <si>
    <t>附：</t>
  </si>
  <si>
    <t>职务工资</t>
  </si>
  <si>
    <t>级别工资</t>
  </si>
  <si>
    <t>岗位工资</t>
  </si>
  <si>
    <t>技术等级工资</t>
  </si>
  <si>
    <t>财政津贴</t>
  </si>
  <si>
    <t>特殊岗位津贴</t>
  </si>
  <si>
    <t>岗位津贴</t>
  </si>
  <si>
    <t>年医保费</t>
  </si>
  <si>
    <t>年失业保险</t>
  </si>
  <si>
    <t>年工伤保险</t>
  </si>
  <si>
    <t>年生育保险</t>
  </si>
  <si>
    <t>年养老金</t>
  </si>
  <si>
    <t>年住房公积金</t>
  </si>
  <si>
    <t>月住房公积金</t>
  </si>
  <si>
    <t>计算草稿</t>
  </si>
  <si>
    <t>表5:2021年部门预算（两套支出经济分类支出明细表）</t>
  </si>
  <si>
    <t>政府预算经济分类</t>
  </si>
  <si>
    <t>金额</t>
  </si>
  <si>
    <t>部门预算经济分类</t>
  </si>
  <si>
    <t>合计金额
(万元)</t>
  </si>
  <si>
    <t>预算管理非税收入安排</t>
  </si>
  <si>
    <t>政府性基金收入安排</t>
  </si>
  <si>
    <t>上级专项收入安排</t>
  </si>
  <si>
    <t>其他收入安排(医疗收入)</t>
  </si>
  <si>
    <t>上年结余安排</t>
  </si>
  <si>
    <t>科目编码</t>
  </si>
  <si>
    <t>科 目 名 称</t>
  </si>
  <si>
    <t>类</t>
  </si>
  <si>
    <t>款</t>
  </si>
  <si>
    <t>机关工资福利支出</t>
  </si>
  <si>
    <t>301</t>
  </si>
  <si>
    <t>工资福利支出</t>
  </si>
  <si>
    <t>01</t>
  </si>
  <si>
    <t xml:space="preserve"> 工资津补贴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</si>
  <si>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</si>
  <si>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</si>
  <si>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</si>
  <si>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</si>
  <si>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</si>
  <si>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</si>
  <si>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</si>
  <si>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</si>
  <si>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</si>
  <si>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</si>
  <si>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</si>
  <si>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</si>
  <si>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</si>
  <si>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</si>
  <si>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</si>
  <si>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</si>
  <si>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</si>
  <si>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</si>
  <si>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</si>
  <si>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</si>
  <si>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</si>
  <si>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</si>
  <si>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</si>
  <si>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</si>
  <si>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</si>
  <si>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</si>
  <si>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>商品和服务支出</t>
  </si>
  <si>
    <t xml:space="preserve"> 办公经费（定额）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</si>
  <si>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</si>
  <si>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</si>
  <si>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</si>
  <si>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</si>
  <si>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</si>
  <si>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</si>
  <si>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</si>
  <si>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</si>
  <si>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</si>
  <si>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</si>
  <si>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</si>
  <si>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</si>
  <si>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</si>
  <si>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</si>
  <si>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</si>
  <si>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</si>
  <si>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</si>
  <si>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</si>
  <si>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</si>
  <si>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</si>
  <si>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</si>
  <si>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</si>
  <si>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</si>
  <si>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</si>
  <si>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</si>
  <si>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</si>
  <si>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</si>
  <si>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</si>
  <si>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</si>
  <si>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</si>
  <si>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</si>
  <si>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</si>
  <si>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</si>
  <si>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</si>
  <si>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</si>
  <si>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</si>
  <si>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</si>
  <si>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</si>
  <si>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</si>
  <si>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</si>
  <si>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</si>
  <si>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</si>
  <si>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</si>
  <si>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</si>
  <si>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</si>
  <si>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</si>
  <si>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</si>
  <si>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</si>
  <si>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</si>
  <si>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</si>
  <si>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</si>
  <si>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</si>
  <si>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</si>
  <si>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</si>
  <si>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</si>
  <si>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</si>
  <si>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</si>
  <si>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</si>
  <si>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</si>
  <si>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</si>
  <si>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</si>
  <si>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</si>
  <si>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</si>
  <si>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</si>
  <si>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</si>
  <si>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</si>
  <si>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</si>
  <si>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</si>
  <si>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</si>
  <si>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</si>
  <si>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</si>
  <si>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</si>
  <si>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</si>
  <si>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</si>
  <si>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</si>
  <si>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</si>
  <si>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对企业补助（一）</t>
  </si>
  <si>
    <t>对企业补助</t>
  </si>
  <si>
    <t xml:space="preserve"> 资本金注入</t>
  </si>
  <si>
    <t xml:space="preserve"> 政府投资基金股权投资</t>
  </si>
  <si>
    <t xml:space="preserve"> 费用补贴</t>
  </si>
  <si>
    <t xml:space="preserve"> 利息补贴</t>
  </si>
  <si>
    <t xml:space="preserve"> 其他对企业补助</t>
  </si>
  <si>
    <t>对企业补助（二）</t>
  </si>
  <si>
    <t>对企业补助（基本建设）</t>
  </si>
  <si>
    <t>对个人和家庭的补助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</si>
  <si>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</si>
  <si>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</si>
  <si>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</si>
  <si>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</si>
  <si>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</si>
  <si>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</si>
  <si>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</si>
  <si>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</si>
  <si>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</si>
  <si>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</si>
  <si>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</si>
  <si>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</si>
  <si>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</si>
  <si>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</si>
  <si>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</si>
  <si>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</si>
  <si>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</si>
  <si>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</si>
  <si>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</si>
  <si>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</si>
  <si>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</si>
  <si>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转移性支出</t>
  </si>
  <si>
    <t xml:space="preserve"> 上下级政府间转移性支出</t>
  </si>
  <si>
    <t xml:space="preserve"> 援助其他地区支出</t>
  </si>
  <si>
    <t xml:space="preserve"> 债务转贷</t>
  </si>
  <si>
    <t xml:space="preserve"> 调出资金</t>
  </si>
  <si>
    <t>其他支出</t>
  </si>
  <si>
    <t>399</t>
  </si>
  <si>
    <t xml:space="preserve"> 预备费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</si>
  <si>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</si>
  <si>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</si>
  <si>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</si>
  <si>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预留</t>
  </si>
  <si>
    <t xml:space="preserve"> 其他支出</t>
  </si>
  <si>
    <t>单位：元</t>
  </si>
  <si>
    <t xml:space="preserve">车贴 </t>
  </si>
  <si>
    <t>社保缴费</t>
  </si>
  <si>
    <t>月住房公积金12％</t>
  </si>
  <si>
    <t>薪级工资</t>
  </si>
  <si>
    <t>10％津贴</t>
  </si>
  <si>
    <t>教护龄</t>
  </si>
  <si>
    <t>阳光津贴</t>
  </si>
  <si>
    <t>其他岗位津贴</t>
  </si>
  <si>
    <t>月合计</t>
  </si>
  <si>
    <t>月医疗保险费8%</t>
  </si>
  <si>
    <t>月失业保险0.5%</t>
  </si>
  <si>
    <t>月工伤保险0.1%</t>
  </si>
  <si>
    <t>月生育保险1%</t>
  </si>
  <si>
    <t>月养老金
16%</t>
  </si>
  <si>
    <t>李超</t>
  </si>
  <si>
    <t>唐春晓</t>
  </si>
  <si>
    <t>邹新平</t>
  </si>
  <si>
    <t>肖世杰</t>
  </si>
  <si>
    <t>杨振健</t>
  </si>
  <si>
    <t>熊枝棣</t>
  </si>
  <si>
    <t>孙传华</t>
  </si>
  <si>
    <t>周云霞</t>
  </si>
  <si>
    <t>周昌金</t>
  </si>
  <si>
    <t>熊谦勇</t>
  </si>
  <si>
    <t>罗其祝</t>
  </si>
  <si>
    <t>李晓枝</t>
  </si>
  <si>
    <t>黄林生</t>
  </si>
  <si>
    <t>夏锋</t>
  </si>
  <si>
    <t>胡尧奇</t>
  </si>
  <si>
    <t>潘彩霞</t>
  </si>
  <si>
    <t>曾君梅</t>
  </si>
  <si>
    <t>黄益武</t>
  </si>
  <si>
    <t>张燕萍</t>
  </si>
  <si>
    <t>何淑娟</t>
  </si>
  <si>
    <t>文青</t>
  </si>
  <si>
    <t>刘英虎</t>
  </si>
  <si>
    <t>王仙桃</t>
  </si>
  <si>
    <t>费晓东</t>
  </si>
  <si>
    <t>徐翠兰</t>
  </si>
  <si>
    <t>桂丽珍</t>
  </si>
  <si>
    <t>李莉</t>
  </si>
  <si>
    <t>李宾娜</t>
  </si>
  <si>
    <t>黄伟</t>
  </si>
  <si>
    <t>徐伟</t>
  </si>
  <si>
    <t>张治中</t>
  </si>
  <si>
    <t>熊益彬</t>
  </si>
  <si>
    <t>陈裴红</t>
  </si>
  <si>
    <t>张武</t>
  </si>
  <si>
    <t>胡国利</t>
  </si>
  <si>
    <t>刘耀昌</t>
  </si>
  <si>
    <t>张慧敏</t>
  </si>
  <si>
    <t>喻远琼</t>
  </si>
  <si>
    <t>孔坤</t>
  </si>
  <si>
    <t>魏梦琼</t>
  </si>
  <si>
    <t>胡靖</t>
  </si>
  <si>
    <t>赵送梁</t>
  </si>
  <si>
    <t>方振华</t>
  </si>
  <si>
    <t>蔡锦青</t>
  </si>
  <si>
    <t>黄涛</t>
  </si>
  <si>
    <t>周鸣</t>
  </si>
  <si>
    <t>杨睿</t>
  </si>
  <si>
    <t>蔡治州</t>
  </si>
  <si>
    <t>黄杨</t>
  </si>
  <si>
    <t>彭群芳</t>
  </si>
  <si>
    <t>胡春辉</t>
  </si>
  <si>
    <t>吴琼</t>
  </si>
  <si>
    <t/>
  </si>
  <si>
    <t>高灵童</t>
  </si>
  <si>
    <t>匡梦晗</t>
  </si>
  <si>
    <t>吴伟帆</t>
  </si>
  <si>
    <t>吕栋</t>
  </si>
  <si>
    <t>王虹</t>
  </si>
  <si>
    <t>唐从兴</t>
  </si>
  <si>
    <t>岳雁秋</t>
  </si>
  <si>
    <t>涂伟</t>
  </si>
  <si>
    <t>熊正修</t>
  </si>
  <si>
    <t>管成龙</t>
  </si>
  <si>
    <t>张亚珍</t>
  </si>
  <si>
    <t>段昌旺</t>
  </si>
  <si>
    <t>杜佳颖</t>
  </si>
  <si>
    <t>陈思盈</t>
  </si>
  <si>
    <t>黄志锋</t>
  </si>
  <si>
    <t>表7：2021年部门预算表（非统发在职人员工资）</t>
  </si>
  <si>
    <t>月养老金16%</t>
  </si>
  <si>
    <t>表8:2021年部门预算单位离退休人员工资（统发部分）</t>
  </si>
  <si>
    <t>基本退休费</t>
  </si>
  <si>
    <t>基本离休费</t>
  </si>
  <si>
    <t>其他离休费</t>
  </si>
  <si>
    <t>护理费</t>
  </si>
  <si>
    <t>2020年部门预算单位离退休人员综治精神文明奖励经费月基数计算表</t>
  </si>
  <si>
    <t>撤县设区新增生活津贴</t>
  </si>
  <si>
    <t>叶水生</t>
  </si>
  <si>
    <t>黄尚林</t>
  </si>
  <si>
    <t>卢爱珍</t>
  </si>
  <si>
    <t>吴宜槐</t>
  </si>
  <si>
    <t>张光林</t>
  </si>
  <si>
    <t>胡于金</t>
  </si>
  <si>
    <t>何尤全</t>
  </si>
  <si>
    <t>刘金德</t>
  </si>
  <si>
    <t>李时松</t>
  </si>
  <si>
    <t>李兆旺</t>
  </si>
  <si>
    <t>饶思玉</t>
  </si>
  <si>
    <t>胡应华</t>
  </si>
  <si>
    <t>王汉章</t>
  </si>
  <si>
    <t>朱瑛</t>
  </si>
  <si>
    <t>谢桂芬</t>
  </si>
  <si>
    <t>表9:2021年部门预算在职人员工资情况(自收自支人员工资)</t>
  </si>
  <si>
    <t>社会保险缴费</t>
  </si>
  <si>
    <t>月住房公积金
12％</t>
  </si>
  <si>
    <t>月社保费合计</t>
  </si>
  <si>
    <t>表10:2021年部门预算单位离退休人员工资（自收自支部分）</t>
  </si>
  <si>
    <t>表11:2021年部门预算（遗属人员补助）</t>
  </si>
  <si>
    <t>遗属姓名</t>
  </si>
  <si>
    <t>身份证号码</t>
  </si>
  <si>
    <t>月遗属补助费</t>
  </si>
  <si>
    <t>李水秀</t>
  </si>
  <si>
    <t>表12：2021年预算表（乡镇工作津贴）</t>
  </si>
  <si>
    <t>驻乡镇机构</t>
  </si>
  <si>
    <t>所在乡镇</t>
  </si>
  <si>
    <t>工作年限</t>
  </si>
  <si>
    <t>月享受金额</t>
  </si>
  <si>
    <t>年享受金额</t>
  </si>
  <si>
    <t>财政拨款</t>
  </si>
  <si>
    <t>单位安排</t>
  </si>
  <si>
    <t>表13：2021年政府采购预算表</t>
  </si>
  <si>
    <t>单位：元/个</t>
  </si>
  <si>
    <t>单位名称</t>
  </si>
  <si>
    <t>采购项目</t>
  </si>
  <si>
    <t>采购目录</t>
  </si>
  <si>
    <t>采购方式</t>
  </si>
  <si>
    <t>数量</t>
  </si>
  <si>
    <t>项目类别</t>
  </si>
  <si>
    <t>采购资金来源</t>
  </si>
  <si>
    <t>基本支出</t>
  </si>
  <si>
    <t>项目支出</t>
  </si>
  <si>
    <t>其他收入安排</t>
  </si>
  <si>
    <t>1</t>
  </si>
  <si>
    <t>2</t>
  </si>
  <si>
    <t>3</t>
  </si>
  <si>
    <t>4</t>
  </si>
  <si>
    <t>5</t>
  </si>
  <si>
    <t>6</t>
  </si>
  <si>
    <t>7</t>
  </si>
  <si>
    <t>8</t>
  </si>
  <si>
    <t>9</t>
  </si>
  <si>
    <t>表15：2021年预算表（三公经费）</t>
  </si>
  <si>
    <t>项   目</t>
  </si>
  <si>
    <t>2019年预算数</t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</si>
  <si>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年预算数</t>
    </r>
  </si>
  <si>
    <r>
      <rPr>
        <sz val="12"/>
        <rFont val="宋体"/>
        <family val="3"/>
        <charset val="134"/>
      </rPr>
      <t>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年预算数</t>
    </r>
  </si>
  <si>
    <t>预算数</t>
  </si>
  <si>
    <t>执行数</t>
  </si>
  <si>
    <t>预计执行数</t>
  </si>
  <si>
    <t>合   计</t>
  </si>
  <si>
    <t>因公出国（境）费用</t>
  </si>
  <si>
    <t>公务用车运行维护费</t>
  </si>
  <si>
    <t>公务用车购置费</t>
  </si>
  <si>
    <t>审核：</t>
  </si>
  <si>
    <t>表16：2021年预算表（租金）</t>
  </si>
  <si>
    <t>现主管单位</t>
  </si>
  <si>
    <t>产权名称</t>
  </si>
  <si>
    <t>地址（门牌号和楼层）</t>
  </si>
  <si>
    <t>面积</t>
  </si>
  <si>
    <t>租  金</t>
  </si>
  <si>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年收入数</t>
    </r>
  </si>
  <si>
    <t>王明慧</t>
  </si>
  <si>
    <t>渊明安置小区B栋3号</t>
  </si>
  <si>
    <t>金长琴</t>
  </si>
  <si>
    <t>渊明安置小区B栋33号</t>
  </si>
  <si>
    <t>张友为</t>
  </si>
  <si>
    <t>渊明安置小区B栋13号</t>
  </si>
  <si>
    <t>徐美珍</t>
  </si>
  <si>
    <t>渊明安置小区B栋8号</t>
  </si>
  <si>
    <t>田信旺</t>
  </si>
  <si>
    <t>渊明安置小区B栋28号</t>
  </si>
  <si>
    <t>黄灵燕</t>
  </si>
  <si>
    <t>渊明安置小区B栋18号</t>
  </si>
  <si>
    <t>黄敏</t>
  </si>
  <si>
    <t>渊明安置小区B栋23号</t>
  </si>
  <si>
    <t>渊明安置小区C栋5号</t>
  </si>
  <si>
    <t>徐龙友</t>
  </si>
  <si>
    <t>老街仿瓷店</t>
  </si>
  <si>
    <t>蔡灿银</t>
  </si>
  <si>
    <t>老街包子店</t>
  </si>
  <si>
    <t>项目绩效目标指标表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</si>
  <si>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          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</si>
  <si>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</si>
  <si>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</si>
  <si>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</si>
  <si>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</si>
  <si>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</si>
  <si>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</si>
  <si>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其他资金</t>
  </si>
  <si>
    <t>任务1</t>
  </si>
  <si>
    <t>任务2</t>
  </si>
  <si>
    <t>任务3</t>
  </si>
  <si>
    <t>……</t>
  </si>
  <si>
    <t>金额合计</t>
  </si>
  <si>
    <t>中期目标</t>
  </si>
  <si>
    <t xml:space="preserve">
</t>
  </si>
  <si>
    <t>年度总体
目标</t>
  </si>
  <si>
    <t>具体实施   计划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</si>
  <si>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</si>
  <si>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</si>
  <si>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</si>
  <si>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</si>
  <si>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</si>
  <si>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</si>
  <si>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</si>
  <si>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</si>
  <si>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</si>
  <si>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</si>
  <si>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</si>
  <si>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</si>
  <si>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</si>
  <si>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</si>
  <si>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</si>
  <si>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</si>
  <si>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</si>
  <si>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</si>
  <si>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</si>
  <si>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</si>
  <si>
    <t>其他资本性支出(基本支出)</t>
  </si>
  <si>
    <t>扫描仪</t>
  </si>
  <si>
    <t>集中采购</t>
  </si>
  <si>
    <t>激光打印机</t>
  </si>
  <si>
    <t>台式计算机</t>
  </si>
  <si>
    <t>视频会议系统设备</t>
  </si>
  <si>
    <t>复印机</t>
  </si>
  <si>
    <t>投影仪</t>
  </si>
  <si>
    <t>多功能一体机</t>
  </si>
  <si>
    <t>LED显示屏</t>
  </si>
  <si>
    <t>体育设备</t>
  </si>
  <si>
    <t>政法、检测专用设备</t>
  </si>
  <si>
    <t>便携式计算机</t>
  </si>
  <si>
    <t>家具用具</t>
  </si>
  <si>
    <t>空调机组</t>
  </si>
  <si>
    <t>蔡金朋</t>
    <phoneticPr fontId="70" type="noConversion"/>
  </si>
  <si>
    <t>1、计生聘干支出</t>
  </si>
  <si>
    <t>2、原其他统筹经费、转移支付</t>
  </si>
  <si>
    <t>3、乡镇新增转移支付</t>
  </si>
  <si>
    <t>4、扶贫工作经费</t>
  </si>
  <si>
    <t>5、农业税增收补助</t>
  </si>
  <si>
    <t>6、纪检工作经费</t>
  </si>
  <si>
    <t>7、临时救助</t>
  </si>
  <si>
    <t>8、社保所工作经费</t>
  </si>
  <si>
    <t>表6：2021年部门预算表（统发在职人员工资）</t>
    <phoneticPr fontId="70" type="noConversion"/>
  </si>
  <si>
    <t xml:space="preserve">按3.5月计算，基数：基本工资+阳光津贴+单位月负担住房公积金
</t>
    <phoneticPr fontId="70" type="noConversion"/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</si>
</sst>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176" formatCode="###,###,###,##0"/>
    <numFmt numFmtId="177" formatCode="_ * #,##0.0_ ;_ * \-#,##0.0_ ;_ * &quot;-&quot;??_ ;_ @_ "/>
    <numFmt numFmtId="178" formatCode="0.00_);[Red]\(0.00\)"/>
    <numFmt numFmtId="179" formatCode="* #,##0.00;* \-#,##0.00;* &quot;-&quot;??;@"/>
    <numFmt numFmtId="180" formatCode="\¥#,##0.00;\-\¥#,##0.00"/>
    <numFmt numFmtId="181" formatCode="###,###,###,##0.00"/>
    <numFmt numFmtId="182" formatCode="_ * #,##0_ ;_ * \-#,##0_ ;_ * &quot;-&quot;??_ ;_ @_ "/>
    <numFmt numFmtId="183" formatCode="#,##0_);[Red]\(#,##0\)"/>
    <numFmt numFmtId="184" formatCode="&quot;¥&quot;#,##0.00;\-&quot;¥&quot;#,##0.00"/>
    <numFmt numFmtId="185" formatCode="#,###"/>
  </numFmts>
  <fonts count="79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10"/>
      <name val="黑体"/>
      <family val="3"/>
      <charset val="134"/>
    </font>
    <font>
      <sz val="9"/>
      <name val="黑体"/>
      <family val="3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4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b/>
      <sz val="26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36"/>
      <name val="方正小标宋简体"/>
      <charset val="134"/>
    </font>
    <font>
      <sz val="18"/>
      <name val="仿宋_GB2312"/>
      <charset val="134"/>
    </font>
    <font>
      <b/>
      <sz val="20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MS Sans Serif"/>
      <family val="1"/>
    </font>
    <font>
      <sz val="10"/>
      <name val="Arial"/>
      <family val="2"/>
    </font>
    <font>
      <sz val="10"/>
      <name val="Helv"/>
      <family val="2"/>
    </font>
    <font>
      <b/>
      <sz val="11"/>
      <color indexed="63"/>
      <name val="宋体"/>
      <family val="3"/>
      <charset val="134"/>
    </font>
    <font>
      <b/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color indexed="8"/>
      <name val="Arial"/>
      <family val="2"/>
    </font>
    <font>
      <b/>
      <sz val="15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7"/>
      <name val="Small Fonts"/>
      <family val="2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Tahoma"/>
      <family val="2"/>
    </font>
    <font>
      <sz val="12"/>
      <name val="Courier"/>
      <family val="3"/>
    </font>
    <font>
      <b/>
      <sz val="11"/>
      <color indexed="4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Times New Roman"/>
      <family val="1"/>
    </font>
    <font>
      <sz val="11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7"/>
      <name val="Small Fonts"/>
      <family val="2"/>
    </font>
    <font>
      <sz val="10"/>
      <color indexed="64"/>
      <name val="Arial"/>
      <family val="2"/>
    </font>
    <font>
      <sz val="12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91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39" fillId="3" borderId="18" applyNumberFormat="0" applyAlignment="0" applyProtection="0">
      <alignment vertical="center"/>
    </xf>
    <xf numFmtId="0" fontId="37" fillId="0" borderId="0"/>
    <xf numFmtId="0" fontId="3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/>
    <xf numFmtId="0" fontId="43" fillId="12" borderId="20" applyNumberFormat="0" applyAlignment="0" applyProtection="0">
      <alignment vertical="center"/>
    </xf>
    <xf numFmtId="43" fontId="6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7" fillId="16" borderId="19" applyNumberFormat="0" applyFont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177" fontId="40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0" fontId="37" fillId="0" borderId="0"/>
    <xf numFmtId="0" fontId="37" fillId="0" borderId="0"/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7" fillId="0" borderId="0"/>
    <xf numFmtId="0" fontId="39" fillId="12" borderId="18" applyNumberFormat="0" applyAlignment="0" applyProtection="0">
      <alignment vertical="center"/>
    </xf>
    <xf numFmtId="0" fontId="7" fillId="0" borderId="0">
      <alignment vertical="center"/>
    </xf>
    <xf numFmtId="0" fontId="43" fillId="3" borderId="20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69" fillId="0" borderId="0" applyFont="0" applyFill="0" applyBorder="0" applyAlignment="0" applyProtection="0"/>
    <xf numFmtId="0" fontId="38" fillId="0" borderId="0"/>
    <xf numFmtId="0" fontId="7" fillId="10" borderId="0" applyNumberFormat="0" applyBorder="0" applyAlignment="0" applyProtection="0">
      <alignment vertical="center"/>
    </xf>
    <xf numFmtId="0" fontId="38" fillId="0" borderId="0"/>
    <xf numFmtId="0" fontId="54" fillId="10" borderId="20" applyNumberFormat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7" fillId="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7" fillId="0" borderId="0">
      <alignment vertical="center"/>
    </xf>
    <xf numFmtId="0" fontId="37" fillId="0" borderId="0"/>
    <xf numFmtId="0" fontId="7" fillId="1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19" applyNumberFormat="0" applyFont="0" applyAlignment="0" applyProtection="0">
      <alignment vertical="center"/>
    </xf>
    <xf numFmtId="0" fontId="69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19" applyNumberFormat="0" applyFont="0" applyAlignment="0" applyProtection="0">
      <alignment vertical="center"/>
    </xf>
    <xf numFmtId="0" fontId="3" fillId="0" borderId="0"/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9" fillId="0" borderId="0"/>
    <xf numFmtId="0" fontId="7" fillId="12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7" fillId="0" borderId="0">
      <protection locked="0"/>
    </xf>
    <xf numFmtId="0" fontId="35" fillId="17" borderId="0" applyNumberFormat="0" applyBorder="0" applyAlignment="0" applyProtection="0">
      <alignment vertical="center"/>
    </xf>
    <xf numFmtId="0" fontId="52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</xf>
    <xf numFmtId="43" fontId="69" fillId="0" borderId="0" applyFont="0" applyFill="0" applyBorder="0" applyAlignment="0" applyProtection="0">
      <alignment vertical="center"/>
    </xf>
    <xf numFmtId="0" fontId="69" fillId="0" borderId="0"/>
    <xf numFmtId="37" fontId="55" fillId="0" borderId="0"/>
    <xf numFmtId="37" fontId="55" fillId="0" borderId="0">
      <protection locked="0"/>
    </xf>
    <xf numFmtId="37" fontId="55" fillId="0" borderId="0">
      <protection locked="0"/>
    </xf>
    <xf numFmtId="0" fontId="36" fillId="0" borderId="0"/>
    <xf numFmtId="0" fontId="40" fillId="0" borderId="0" applyNumberForma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43" fontId="69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37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6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69" fillId="0" borderId="0"/>
    <xf numFmtId="0" fontId="3" fillId="0" borderId="0">
      <alignment vertical="center"/>
    </xf>
    <xf numFmtId="0" fontId="3" fillId="0" borderId="0">
      <alignment vertical="center"/>
    </xf>
    <xf numFmtId="0" fontId="37" fillId="0" borderId="0"/>
    <xf numFmtId="0" fontId="37" fillId="0" borderId="0"/>
    <xf numFmtId="0" fontId="7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7" fillId="0" borderId="0">
      <protection locked="0"/>
    </xf>
    <xf numFmtId="0" fontId="7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6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9" fillId="0" borderId="0">
      <alignment vertical="center"/>
    </xf>
    <xf numFmtId="0" fontId="1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9" fillId="0" borderId="0">
      <alignment vertical="center"/>
    </xf>
    <xf numFmtId="0" fontId="7" fillId="0" borderId="0">
      <alignment vertical="center"/>
    </xf>
    <xf numFmtId="0" fontId="7" fillId="16" borderId="19" applyNumberFormat="0" applyFont="0" applyAlignment="0" applyProtection="0">
      <alignment vertical="center"/>
    </xf>
    <xf numFmtId="0" fontId="37" fillId="0" borderId="0"/>
    <xf numFmtId="0" fontId="7" fillId="0" borderId="0">
      <alignment vertical="center"/>
    </xf>
    <xf numFmtId="0" fontId="7" fillId="0" borderId="0">
      <alignment vertical="center"/>
    </xf>
    <xf numFmtId="0" fontId="3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0" fontId="37" fillId="0" borderId="0" applyFont="0" applyFill="0" applyBorder="0" applyAlignment="0" applyProtection="0"/>
    <xf numFmtId="0" fontId="62" fillId="29" borderId="26" applyNumberFormat="0" applyAlignment="0" applyProtection="0">
      <alignment vertical="center"/>
    </xf>
    <xf numFmtId="0" fontId="7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69" fillId="0" borderId="0" applyFont="0" applyFill="0" applyBorder="0" applyAlignment="0" applyProtection="0"/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61" fillId="0" borderId="0">
      <protection locked="0"/>
    </xf>
    <xf numFmtId="0" fontId="42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178" fontId="37" fillId="0" borderId="0" applyFont="0" applyFill="0" applyBorder="0" applyAlignment="0" applyProtection="0"/>
    <xf numFmtId="0" fontId="63" fillId="29" borderId="2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36" fillId="0" borderId="0"/>
    <xf numFmtId="4" fontId="36" fillId="0" borderId="0" applyFont="0" applyFill="0" applyBorder="0" applyAlignment="0" applyProtection="0"/>
    <xf numFmtId="0" fontId="69" fillId="0" borderId="0" applyFont="0" applyFill="0" applyBorder="0" applyAlignment="0" applyProtection="0"/>
    <xf numFmtId="43" fontId="69" fillId="0" borderId="0" applyFont="0" applyFill="0" applyBorder="0" applyAlignment="0" applyProtection="0">
      <alignment vertical="center"/>
    </xf>
    <xf numFmtId="179" fontId="40" fillId="0" borderId="0" applyFont="0" applyFill="0" applyBorder="0">
      <alignment vertical="top"/>
      <protection locked="0"/>
    </xf>
    <xf numFmtId="0" fontId="7" fillId="16" borderId="19" applyNumberFormat="0" applyFon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0" fontId="37" fillId="0" borderId="0" applyFont="0" applyFill="0" applyBorder="0" applyAlignment="0" applyProtection="0"/>
    <xf numFmtId="43" fontId="6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4" fillId="10" borderId="20" applyNumberFormat="0" applyAlignment="0" applyProtection="0">
      <alignment vertical="center"/>
    </xf>
    <xf numFmtId="0" fontId="61" fillId="0" borderId="0"/>
    <xf numFmtId="0" fontId="61" fillId="0" borderId="0">
      <protection locked="0"/>
    </xf>
    <xf numFmtId="0" fontId="37" fillId="0" borderId="0"/>
    <xf numFmtId="0" fontId="37" fillId="0" borderId="0"/>
    <xf numFmtId="0" fontId="37" fillId="0" borderId="0">
      <protection locked="0"/>
    </xf>
    <xf numFmtId="0" fontId="35" fillId="29" borderId="0" applyNumberFormat="0" applyBorder="0" applyAlignment="0" applyProtection="0">
      <alignment vertical="center"/>
    </xf>
    <xf numFmtId="0" fontId="7" fillId="16" borderId="19" applyNumberFormat="0" applyFont="0" applyAlignment="0" applyProtection="0">
      <alignment vertical="center"/>
    </xf>
    <xf numFmtId="0" fontId="7" fillId="16" borderId="19" applyNumberFormat="0" applyFont="0" applyAlignment="0" applyProtection="0">
      <alignment vertical="center"/>
    </xf>
    <xf numFmtId="0" fontId="7" fillId="16" borderId="19" applyNumberFormat="0" applyFont="0" applyAlignment="0" applyProtection="0">
      <alignment vertical="center"/>
    </xf>
    <xf numFmtId="0" fontId="7" fillId="16" borderId="19" applyNumberFormat="0" applyFont="0" applyAlignment="0" applyProtection="0">
      <alignment vertical="center"/>
    </xf>
    <xf numFmtId="0" fontId="7" fillId="16" borderId="19" applyNumberFormat="0" applyFont="0" applyAlignment="0" applyProtection="0">
      <alignment vertical="center"/>
    </xf>
    <xf numFmtId="0" fontId="69" fillId="0" borderId="0">
      <alignment vertical="center"/>
    </xf>
    <xf numFmtId="0" fontId="41" fillId="30" borderId="0" applyNumberFormat="0" applyBorder="0" applyAlignment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5" fillId="0" borderId="0"/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7" fillId="31" borderId="0" applyNumberFormat="0" applyBorder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37" fontId="76" fillId="0" borderId="0"/>
    <xf numFmtId="37" fontId="76" fillId="0" borderId="0">
      <protection locked="0"/>
    </xf>
    <xf numFmtId="37" fontId="76" fillId="0" borderId="0">
      <protection locked="0"/>
    </xf>
    <xf numFmtId="0" fontId="41" fillId="30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2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1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1" fillId="0" borderId="0">
      <alignment vertical="center"/>
    </xf>
    <xf numFmtId="0" fontId="72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47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74" fillId="0" borderId="27" applyNumberFormat="0" applyFill="0" applyAlignment="0" applyProtection="0">
      <alignment vertical="center"/>
    </xf>
    <xf numFmtId="0" fontId="74" fillId="0" borderId="28" applyNumberFormat="0" applyFill="0" applyAlignment="0" applyProtection="0">
      <alignment vertical="center"/>
    </xf>
    <xf numFmtId="0" fontId="43" fillId="44" borderId="20" applyNumberFormat="0" applyAlignment="0" applyProtection="0">
      <alignment vertical="center"/>
    </xf>
    <xf numFmtId="0" fontId="63" fillId="45" borderId="26" applyNumberFormat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7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39" fillId="44" borderId="18" applyNumberFormat="0" applyAlignment="0" applyProtection="0">
      <alignment vertical="center"/>
    </xf>
    <xf numFmtId="0" fontId="54" fillId="35" borderId="20" applyNumberFormat="0" applyAlignment="0" applyProtection="0">
      <alignment vertical="center"/>
    </xf>
    <xf numFmtId="0" fontId="6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43" fontId="75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78" fillId="0" borderId="0"/>
    <xf numFmtId="43" fontId="75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0" fontId="72" fillId="16" borderId="19" applyNumberFormat="0" applyFont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43" fillId="12" borderId="20" applyNumberFormat="0" applyAlignment="0" applyProtection="0">
      <alignment vertical="center"/>
    </xf>
    <xf numFmtId="0" fontId="37" fillId="0" borderId="0"/>
    <xf numFmtId="43" fontId="75" fillId="0" borderId="0" applyFont="0" applyFill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37" fillId="0" borderId="0"/>
    <xf numFmtId="0" fontId="39" fillId="12" borderId="18" applyNumberFormat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7" fillId="0" borderId="0"/>
    <xf numFmtId="0" fontId="37" fillId="0" borderId="0"/>
    <xf numFmtId="180" fontId="37" fillId="0" borderId="0" applyFont="0" applyFill="0" applyBorder="0" applyAlignment="0" applyProtection="0"/>
    <xf numFmtId="0" fontId="47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63" fillId="29" borderId="26" applyNumberFormat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180" fontId="37" fillId="0" borderId="0" applyFont="0" applyFill="0" applyBorder="0" applyAlignment="0" applyProtection="0"/>
    <xf numFmtId="43" fontId="75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4" fillId="10" borderId="20" applyNumberFormat="0" applyAlignment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0" fontId="3" fillId="0" borderId="0" xfId="54"/>
    <xf numFmtId="0" fontId="5" fillId="0" borderId="4" xfId="164" applyFont="1" applyBorder="1" applyAlignment="1">
      <alignment horizontal="center" vertical="center" wrapText="1"/>
    </xf>
    <xf numFmtId="0" fontId="5" fillId="0" borderId="4" xfId="164" applyFont="1" applyBorder="1" applyAlignment="1">
      <alignment vertical="center" wrapText="1"/>
    </xf>
    <xf numFmtId="0" fontId="5" fillId="2" borderId="4" xfId="164" applyFont="1" applyFill="1" applyBorder="1" applyAlignment="1">
      <alignment vertical="center" wrapText="1"/>
    </xf>
    <xf numFmtId="0" fontId="5" fillId="0" borderId="9" xfId="164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2" borderId="4" xfId="8" applyFont="1" applyFill="1" applyBorder="1">
      <alignment vertical="center"/>
    </xf>
    <xf numFmtId="0" fontId="0" fillId="0" borderId="4" xfId="0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0" borderId="14" xfId="0" applyFont="1" applyBorder="1" applyAlignment="1">
      <alignment horizontal="left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5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49" fontId="9" fillId="3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right" vertical="center"/>
    </xf>
    <xf numFmtId="181" fontId="5" fillId="3" borderId="1" xfId="0" applyNumberFormat="1" applyFont="1" applyFill="1" applyBorder="1" applyAlignment="1">
      <alignment horizontal="right"/>
    </xf>
    <xf numFmtId="49" fontId="5" fillId="3" borderId="4" xfId="0" applyNumberFormat="1" applyFont="1" applyFill="1" applyBorder="1" applyAlignment="1">
      <alignment horizontal="center" vertical="center" wrapText="1"/>
    </xf>
    <xf numFmtId="43" fontId="5" fillId="2" borderId="4" xfId="0" applyNumberFormat="1" applyFont="1" applyFill="1" applyBorder="1" applyAlignment="1">
      <alignment horizontal="right" vertical="center"/>
    </xf>
    <xf numFmtId="181" fontId="5" fillId="3" borderId="4" xfId="0" applyNumberFormat="1" applyFont="1" applyFill="1" applyBorder="1" applyAlignment="1">
      <alignment horizontal="right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3" fontId="0" fillId="2" borderId="4" xfId="0" applyNumberFormat="1" applyFill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0" fillId="3" borderId="4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4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3" fontId="13" fillId="2" borderId="4" xfId="8" applyFont="1" applyFill="1" applyBorder="1" applyAlignment="1">
      <alignment vertical="center"/>
    </xf>
    <xf numFmtId="0" fontId="14" fillId="0" borderId="0" xfId="174" applyFont="1">
      <alignment vertical="center"/>
    </xf>
    <xf numFmtId="0" fontId="69" fillId="0" borderId="0" xfId="174" applyAlignment="1">
      <alignment vertical="center"/>
    </xf>
    <xf numFmtId="0" fontId="69" fillId="0" borderId="0" xfId="174">
      <alignment vertical="center"/>
    </xf>
    <xf numFmtId="0" fontId="4" fillId="0" borderId="0" xfId="174" applyFont="1" applyAlignment="1">
      <alignment horizontal="center" vertical="center"/>
    </xf>
    <xf numFmtId="0" fontId="8" fillId="0" borderId="14" xfId="174" applyFont="1" applyBorder="1" applyAlignment="1">
      <alignment horizontal="left" vertical="center"/>
    </xf>
    <xf numFmtId="0" fontId="8" fillId="0" borderId="14" xfId="174" applyFont="1" applyBorder="1" applyAlignment="1">
      <alignment vertical="center"/>
    </xf>
    <xf numFmtId="0" fontId="16" fillId="0" borderId="4" xfId="174" applyFont="1" applyBorder="1" applyAlignment="1">
      <alignment horizontal="center" vertical="center" wrapText="1"/>
    </xf>
    <xf numFmtId="0" fontId="17" fillId="0" borderId="4" xfId="174" applyFont="1" applyBorder="1" applyAlignment="1">
      <alignment horizontal="center" vertical="center" wrapText="1"/>
    </xf>
    <xf numFmtId="182" fontId="16" fillId="2" borderId="4" xfId="223" applyNumberFormat="1" applyFont="1" applyFill="1" applyBorder="1" applyAlignment="1">
      <alignment vertical="center" wrapText="1"/>
    </xf>
    <xf numFmtId="182" fontId="13" fillId="0" borderId="4" xfId="223" applyNumberFormat="1" applyFont="1" applyBorder="1" applyAlignment="1">
      <alignment vertical="center" wrapText="1"/>
    </xf>
    <xf numFmtId="49" fontId="0" fillId="3" borderId="5" xfId="203" applyNumberFormat="1" applyFont="1" applyFill="1" applyBorder="1" applyAlignment="1">
      <alignment horizontal="center" vertical="center"/>
    </xf>
    <xf numFmtId="182" fontId="13" fillId="2" borderId="4" xfId="223" applyNumberFormat="1" applyFont="1" applyFill="1" applyBorder="1" applyAlignment="1">
      <alignment vertical="center" wrapText="1"/>
    </xf>
    <xf numFmtId="0" fontId="7" fillId="0" borderId="4" xfId="183" applyNumberFormat="1" applyBorder="1" applyAlignment="1">
      <alignment vertical="center" wrapText="1"/>
    </xf>
    <xf numFmtId="0" fontId="7" fillId="0" borderId="4" xfId="192" applyNumberFormat="1" applyBorder="1" applyAlignment="1">
      <alignment vertical="center" wrapText="1"/>
    </xf>
    <xf numFmtId="182" fontId="13" fillId="0" borderId="4" xfId="8" applyNumberFormat="1" applyFont="1" applyFill="1" applyBorder="1" applyAlignment="1">
      <alignment vertical="center" wrapText="1"/>
    </xf>
    <xf numFmtId="49" fontId="0" fillId="3" borderId="1" xfId="203" applyNumberFormat="1" applyFont="1" applyFill="1" applyBorder="1" applyAlignment="1">
      <alignment horizontal="center" vertical="center"/>
    </xf>
    <xf numFmtId="49" fontId="0" fillId="3" borderId="12" xfId="203" applyNumberFormat="1" applyFont="1" applyFill="1" applyBorder="1" applyAlignment="1">
      <alignment horizontal="center" vertical="center"/>
    </xf>
    <xf numFmtId="49" fontId="0" fillId="3" borderId="4" xfId="203" applyNumberFormat="1" applyFont="1" applyFill="1" applyBorder="1" applyAlignment="1">
      <alignment horizontal="center" vertical="center"/>
    </xf>
    <xf numFmtId="0" fontId="0" fillId="0" borderId="4" xfId="203" applyNumberFormat="1" applyFont="1" applyFill="1" applyBorder="1" applyAlignment="1">
      <alignment horizontal="center" vertical="center"/>
    </xf>
    <xf numFmtId="182" fontId="0" fillId="0" borderId="4" xfId="8" applyNumberFormat="1" applyFont="1" applyFill="1" applyBorder="1" applyAlignment="1">
      <alignment horizontal="center" vertical="center" wrapText="1"/>
    </xf>
    <xf numFmtId="49" fontId="7" fillId="0" borderId="4" xfId="9" applyNumberFormat="1" applyBorder="1" applyAlignment="1">
      <alignment vertical="center" wrapText="1"/>
    </xf>
    <xf numFmtId="0" fontId="7" fillId="0" borderId="4" xfId="195" applyNumberFormat="1" applyBorder="1" applyAlignment="1">
      <alignment vertical="center" wrapText="1"/>
    </xf>
    <xf numFmtId="0" fontId="7" fillId="0" borderId="4" xfId="99" applyNumberFormat="1" applyBorder="1" applyAlignment="1">
      <alignment vertical="center" wrapText="1"/>
    </xf>
    <xf numFmtId="0" fontId="69" fillId="0" borderId="0" xfId="174" applyAlignment="1">
      <alignment horizontal="left" vertical="center"/>
    </xf>
    <xf numFmtId="0" fontId="0" fillId="0" borderId="14" xfId="174" applyFont="1" applyBorder="1" applyAlignment="1">
      <alignment horizontal="left" vertical="center"/>
    </xf>
    <xf numFmtId="0" fontId="0" fillId="0" borderId="0" xfId="174" applyFont="1" applyBorder="1" applyAlignment="1">
      <alignment horizontal="left" vertical="center"/>
    </xf>
    <xf numFmtId="182" fontId="13" fillId="0" borderId="4" xfId="8" applyNumberFormat="1" applyFont="1" applyFill="1" applyBorder="1" applyAlignment="1">
      <alignment vertical="center"/>
    </xf>
    <xf numFmtId="0" fontId="18" fillId="0" borderId="4" xfId="148" applyNumberFormat="1" applyFont="1" applyBorder="1" applyAlignment="1">
      <alignment vertical="center" wrapText="1"/>
    </xf>
    <xf numFmtId="0" fontId="7" fillId="0" borderId="4" xfId="146" applyNumberFormat="1" applyBorder="1" applyAlignment="1">
      <alignment vertical="center" wrapText="1"/>
    </xf>
    <xf numFmtId="0" fontId="7" fillId="0" borderId="4" xfId="150" applyNumberFormat="1" applyBorder="1" applyAlignment="1">
      <alignment vertical="center" wrapText="1"/>
    </xf>
    <xf numFmtId="0" fontId="7" fillId="0" borderId="4" xfId="200" applyNumberFormat="1" applyBorder="1" applyAlignment="1">
      <alignment vertical="center" wrapText="1"/>
    </xf>
    <xf numFmtId="0" fontId="7" fillId="0" borderId="4" xfId="148" applyNumberFormat="1" applyBorder="1" applyAlignment="1">
      <alignment vertical="center" wrapText="1"/>
    </xf>
    <xf numFmtId="182" fontId="16" fillId="5" borderId="4" xfId="223" applyNumberFormat="1" applyFont="1" applyFill="1" applyBorder="1" applyAlignment="1">
      <alignment vertical="center" wrapText="1"/>
    </xf>
    <xf numFmtId="43" fontId="69" fillId="2" borderId="4" xfId="174" applyNumberFormat="1" applyFill="1" applyBorder="1">
      <alignment vertical="center"/>
    </xf>
    <xf numFmtId="0" fontId="0" fillId="0" borderId="14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82" fontId="13" fillId="5" borderId="4" xfId="223" applyNumberFormat="1" applyFont="1" applyFill="1" applyBorder="1" applyAlignment="1">
      <alignment vertical="center" wrapText="1"/>
    </xf>
    <xf numFmtId="0" fontId="8" fillId="0" borderId="14" xfId="174" applyFont="1" applyBorder="1" applyAlignment="1"/>
    <xf numFmtId="0" fontId="21" fillId="0" borderId="4" xfId="0" applyFont="1" applyFill="1" applyBorder="1" applyAlignment="1">
      <alignment vertical="center"/>
    </xf>
    <xf numFmtId="0" fontId="21" fillId="0" borderId="4" xfId="0" applyNumberFormat="1" applyFont="1" applyFill="1" applyBorder="1" applyAlignment="1">
      <alignment vertical="center"/>
    </xf>
    <xf numFmtId="0" fontId="18" fillId="0" borderId="4" xfId="10" applyNumberFormat="1" applyFont="1" applyBorder="1" applyAlignment="1">
      <alignment vertical="center" wrapText="1"/>
    </xf>
    <xf numFmtId="0" fontId="69" fillId="0" borderId="4" xfId="174" applyBorder="1">
      <alignment vertical="center"/>
    </xf>
    <xf numFmtId="0" fontId="18" fillId="0" borderId="4" xfId="44" applyNumberFormat="1" applyFont="1" applyBorder="1" applyAlignment="1">
      <alignment vertical="center" wrapText="1"/>
    </xf>
    <xf numFmtId="0" fontId="18" fillId="0" borderId="4" xfId="144" applyNumberFormat="1" applyFont="1" applyBorder="1" applyAlignment="1">
      <alignment vertical="center" wrapText="1"/>
    </xf>
    <xf numFmtId="0" fontId="18" fillId="0" borderId="4" xfId="149" applyNumberFormat="1" applyFont="1" applyBorder="1" applyAlignment="1">
      <alignment vertical="center" wrapText="1"/>
    </xf>
    <xf numFmtId="0" fontId="18" fillId="0" borderId="4" xfId="199" applyNumberFormat="1" applyFont="1" applyBorder="1" applyAlignment="1">
      <alignment vertical="center" wrapText="1"/>
    </xf>
    <xf numFmtId="0" fontId="22" fillId="0" borderId="0" xfId="163" applyFont="1">
      <alignment vertical="center"/>
    </xf>
    <xf numFmtId="0" fontId="7" fillId="0" borderId="0" xfId="163" applyFont="1">
      <alignment vertical="center"/>
    </xf>
    <xf numFmtId="0" fontId="7" fillId="0" borderId="0" xfId="163" applyNumberFormat="1" applyFont="1" applyFill="1" applyBorder="1" applyAlignment="1">
      <alignment vertical="center"/>
    </xf>
    <xf numFmtId="0" fontId="7" fillId="0" borderId="0" xfId="163">
      <alignment vertical="center"/>
    </xf>
    <xf numFmtId="0" fontId="7" fillId="0" borderId="0" xfId="163" applyNumberFormat="1" applyFont="1" applyFill="1" applyBorder="1" applyAlignment="1">
      <alignment horizontal="center" vertical="center"/>
    </xf>
    <xf numFmtId="0" fontId="7" fillId="0" borderId="0" xfId="163" applyAlignment="1">
      <alignment horizontal="right" vertical="center"/>
    </xf>
    <xf numFmtId="49" fontId="7" fillId="0" borderId="0" xfId="163" applyNumberFormat="1" applyFont="1" applyFill="1" applyBorder="1" applyAlignment="1">
      <alignment vertical="center"/>
    </xf>
    <xf numFmtId="0" fontId="24" fillId="0" borderId="14" xfId="163" applyNumberFormat="1" applyFont="1" applyFill="1" applyBorder="1" applyAlignment="1">
      <alignment vertical="center" wrapText="1"/>
    </xf>
    <xf numFmtId="0" fontId="25" fillId="0" borderId="0" xfId="163" applyNumberFormat="1" applyFont="1" applyFill="1" applyBorder="1" applyAlignment="1">
      <alignment horizontal="right" vertical="center" wrapText="1"/>
    </xf>
    <xf numFmtId="0" fontId="25" fillId="0" borderId="0" xfId="163" applyNumberFormat="1" applyFont="1" applyFill="1" applyBorder="1" applyAlignment="1">
      <alignment horizontal="center" vertical="center" wrapText="1"/>
    </xf>
    <xf numFmtId="49" fontId="25" fillId="0" borderId="0" xfId="163" applyNumberFormat="1" applyFont="1" applyFill="1" applyBorder="1" applyAlignment="1">
      <alignment horizontal="center" vertical="center" wrapText="1"/>
    </xf>
    <xf numFmtId="0" fontId="24" fillId="0" borderId="0" xfId="163" applyFont="1">
      <alignment vertical="center"/>
    </xf>
    <xf numFmtId="0" fontId="26" fillId="0" borderId="4" xfId="163" applyNumberFormat="1" applyFont="1" applyFill="1" applyBorder="1" applyAlignment="1">
      <alignment horizontal="center" vertical="center" wrapText="1"/>
    </xf>
    <xf numFmtId="49" fontId="26" fillId="0" borderId="4" xfId="163" applyNumberFormat="1" applyFont="1" applyFill="1" applyBorder="1" applyAlignment="1">
      <alignment horizontal="center" vertical="center" wrapText="1"/>
    </xf>
    <xf numFmtId="43" fontId="25" fillId="2" borderId="12" xfId="163" applyNumberFormat="1" applyFont="1" applyFill="1" applyBorder="1" applyAlignment="1">
      <alignment horizontal="right" vertical="center" wrapText="1"/>
    </xf>
    <xf numFmtId="43" fontId="25" fillId="2" borderId="4" xfId="8" applyNumberFormat="1" applyFont="1" applyFill="1" applyBorder="1">
      <alignment vertical="center"/>
    </xf>
    <xf numFmtId="0" fontId="25" fillId="0" borderId="4" xfId="163" applyNumberFormat="1" applyFont="1" applyFill="1" applyBorder="1" applyAlignment="1">
      <alignment horizontal="center" vertical="center" wrapText="1"/>
    </xf>
    <xf numFmtId="0" fontId="25" fillId="0" borderId="4" xfId="163" applyNumberFormat="1" applyFont="1" applyFill="1" applyBorder="1" applyAlignment="1">
      <alignment horizontal="left" vertical="center" shrinkToFit="1"/>
    </xf>
    <xf numFmtId="43" fontId="25" fillId="2" borderId="4" xfId="163" applyNumberFormat="1" applyFont="1" applyFill="1" applyBorder="1" applyAlignment="1">
      <alignment horizontal="right" vertical="center" wrapText="1"/>
    </xf>
    <xf numFmtId="49" fontId="25" fillId="0" borderId="4" xfId="163" applyNumberFormat="1" applyFont="1" applyFill="1" applyBorder="1" applyAlignment="1">
      <alignment horizontal="center" vertical="center" wrapText="1"/>
    </xf>
    <xf numFmtId="0" fontId="25" fillId="0" borderId="4" xfId="163" applyNumberFormat="1" applyFont="1" applyFill="1" applyBorder="1" applyAlignment="1">
      <alignment horizontal="left" vertical="center" wrapText="1"/>
    </xf>
    <xf numFmtId="43" fontId="24" fillId="2" borderId="4" xfId="8" applyNumberFormat="1" applyFont="1" applyFill="1" applyBorder="1" applyAlignment="1">
      <alignment vertical="center" wrapText="1"/>
    </xf>
    <xf numFmtId="0" fontId="24" fillId="0" borderId="4" xfId="163" applyNumberFormat="1" applyFont="1" applyFill="1" applyBorder="1" applyAlignment="1">
      <alignment horizontal="center" vertical="center" wrapText="1"/>
    </xf>
    <xf numFmtId="0" fontId="24" fillId="0" borderId="4" xfId="163" applyNumberFormat="1" applyFont="1" applyFill="1" applyBorder="1" applyAlignment="1">
      <alignment horizontal="left" vertical="center" shrinkToFit="1"/>
    </xf>
    <xf numFmtId="49" fontId="24" fillId="0" borderId="4" xfId="163" applyNumberFormat="1" applyFont="1" applyFill="1" applyBorder="1" applyAlignment="1">
      <alignment horizontal="center" vertical="center" wrapText="1"/>
    </xf>
    <xf numFmtId="0" fontId="24" fillId="0" borderId="4" xfId="163" applyNumberFormat="1" applyFont="1" applyFill="1" applyBorder="1" applyAlignment="1">
      <alignment horizontal="left" vertical="center" wrapText="1"/>
    </xf>
    <xf numFmtId="43" fontId="24" fillId="2" borderId="4" xfId="163" applyNumberFormat="1" applyFont="1" applyFill="1" applyBorder="1" applyAlignment="1">
      <alignment horizontal="right" vertical="center" wrapText="1"/>
    </xf>
    <xf numFmtId="0" fontId="24" fillId="2" borderId="4" xfId="163" applyNumberFormat="1" applyFont="1" applyFill="1" applyBorder="1" applyAlignment="1">
      <alignment horizontal="right" vertical="center" wrapText="1"/>
    </xf>
    <xf numFmtId="49" fontId="24" fillId="0" borderId="12" xfId="163" applyNumberFormat="1" applyFont="1" applyFill="1" applyBorder="1" applyAlignment="1">
      <alignment horizontal="center" vertical="center" wrapText="1"/>
    </xf>
    <xf numFmtId="0" fontId="24" fillId="0" borderId="13" xfId="163" applyNumberFormat="1" applyFont="1" applyFill="1" applyBorder="1" applyAlignment="1">
      <alignment horizontal="left" vertical="center" shrinkToFit="1"/>
    </xf>
    <xf numFmtId="0" fontId="19" fillId="0" borderId="4" xfId="163" applyNumberFormat="1" applyFont="1" applyFill="1" applyBorder="1" applyAlignment="1">
      <alignment horizontal="center" vertical="center" wrapText="1"/>
    </xf>
    <xf numFmtId="0" fontId="19" fillId="0" borderId="4" xfId="163" applyNumberFormat="1" applyFont="1" applyFill="1" applyBorder="1" applyAlignment="1">
      <alignment horizontal="left" vertical="center" shrinkToFit="1"/>
    </xf>
    <xf numFmtId="49" fontId="19" fillId="0" borderId="4" xfId="163" applyNumberFormat="1" applyFont="1" applyFill="1" applyBorder="1" applyAlignment="1">
      <alignment horizontal="center" vertical="center" wrapText="1"/>
    </xf>
    <xf numFmtId="0" fontId="19" fillId="0" borderId="4" xfId="163" applyNumberFormat="1" applyFont="1" applyFill="1" applyBorder="1" applyAlignment="1">
      <alignment horizontal="left" vertical="center" wrapText="1"/>
    </xf>
    <xf numFmtId="0" fontId="24" fillId="0" borderId="12" xfId="163" applyNumberFormat="1" applyFont="1" applyFill="1" applyBorder="1" applyAlignment="1">
      <alignment horizontal="left" vertical="center" shrinkToFit="1"/>
    </xf>
    <xf numFmtId="0" fontId="24" fillId="0" borderId="9" xfId="163" applyNumberFormat="1" applyFont="1" applyFill="1" applyBorder="1" applyAlignment="1">
      <alignment horizontal="left" vertical="center" shrinkToFit="1"/>
    </xf>
    <xf numFmtId="0" fontId="24" fillId="0" borderId="4" xfId="163" applyNumberFormat="1" applyFont="1" applyFill="1" applyBorder="1" applyAlignment="1">
      <alignment vertical="center" wrapText="1"/>
    </xf>
    <xf numFmtId="43" fontId="19" fillId="2" borderId="4" xfId="163" applyNumberFormat="1" applyFont="1" applyFill="1" applyBorder="1" applyAlignment="1">
      <alignment horizontal="right" vertical="center" wrapText="1"/>
    </xf>
    <xf numFmtId="0" fontId="24" fillId="0" borderId="0" xfId="163" applyFont="1" applyAlignment="1">
      <alignment horizontal="right" vertical="center"/>
    </xf>
    <xf numFmtId="43" fontId="25" fillId="5" borderId="4" xfId="8" applyNumberFormat="1" applyFont="1" applyFill="1" applyBorder="1">
      <alignment vertical="center"/>
    </xf>
    <xf numFmtId="43" fontId="24" fillId="0" borderId="4" xfId="163" applyNumberFormat="1" applyFont="1" applyFill="1" applyBorder="1" applyAlignment="1">
      <alignment vertical="center"/>
    </xf>
    <xf numFmtId="49" fontId="25" fillId="0" borderId="4" xfId="163" applyNumberFormat="1" applyFont="1" applyFill="1" applyBorder="1" applyAlignment="1">
      <alignment horizontal="left" vertical="center" wrapText="1"/>
    </xf>
    <xf numFmtId="0" fontId="25" fillId="2" borderId="16" xfId="163" applyNumberFormat="1" applyFont="1" applyFill="1" applyBorder="1" applyAlignment="1">
      <alignment horizontal="right" vertical="center" wrapText="1"/>
    </xf>
    <xf numFmtId="49" fontId="24" fillId="0" borderId="4" xfId="163" applyNumberFormat="1" applyFont="1" applyFill="1" applyBorder="1" applyAlignment="1">
      <alignment vertical="center" wrapText="1"/>
    </xf>
    <xf numFmtId="0" fontId="24" fillId="2" borderId="16" xfId="163" applyNumberFormat="1" applyFont="1" applyFill="1" applyBorder="1" applyAlignment="1">
      <alignment horizontal="right" vertical="center" wrapText="1"/>
    </xf>
    <xf numFmtId="0" fontId="24" fillId="0" borderId="4" xfId="163" applyNumberFormat="1" applyFont="1" applyFill="1" applyBorder="1" applyAlignment="1">
      <alignment vertical="center" shrinkToFit="1"/>
    </xf>
    <xf numFmtId="0" fontId="7" fillId="0" borderId="0" xfId="16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182" fontId="0" fillId="5" borderId="4" xfId="8" applyNumberFormat="1" applyFont="1" applyFill="1" applyBorder="1">
      <alignment vertical="center"/>
    </xf>
    <xf numFmtId="49" fontId="0" fillId="0" borderId="17" xfId="0" applyNumberFormat="1" applyBorder="1" applyAlignment="1">
      <alignment vertical="center" wrapText="1"/>
    </xf>
    <xf numFmtId="182" fontId="0" fillId="0" borderId="4" xfId="8" applyNumberFormat="1" applyFont="1" applyBorder="1">
      <alignment vertical="center"/>
    </xf>
    <xf numFmtId="182" fontId="5" fillId="5" borderId="4" xfId="8" applyNumberFormat="1" applyFont="1" applyFill="1" applyBorder="1">
      <alignment vertical="center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182" fontId="0" fillId="0" borderId="0" xfId="8" applyNumberFormat="1" applyFont="1">
      <alignment vertical="center"/>
    </xf>
    <xf numFmtId="182" fontId="0" fillId="5" borderId="0" xfId="8" applyNumberFormat="1" applyFont="1" applyFill="1">
      <alignment vertical="center"/>
    </xf>
    <xf numFmtId="43" fontId="0" fillId="0" borderId="4" xfId="8" applyFont="1" applyBorder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 wrapText="1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/>
    <xf numFmtId="0" fontId="0" fillId="0" borderId="4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43" fontId="5" fillId="0" borderId="4" xfId="8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8" fillId="0" borderId="14" xfId="0" applyFont="1" applyBorder="1" applyAlignment="1">
      <alignment horizontal="right"/>
    </xf>
    <xf numFmtId="0" fontId="8" fillId="0" borderId="14" xfId="0" applyFont="1" applyBorder="1" applyAlignment="1"/>
    <xf numFmtId="43" fontId="5" fillId="5" borderId="4" xfId="8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 indent="1"/>
    </xf>
    <xf numFmtId="0" fontId="13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 wrapText="1" indent="1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43" fontId="8" fillId="2" borderId="4" xfId="8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1"/>
    </xf>
    <xf numFmtId="0" fontId="8" fillId="0" borderId="4" xfId="0" applyFont="1" applyBorder="1" applyAlignment="1" applyProtection="1">
      <alignment horizontal="right" vertical="center"/>
      <protection locked="0"/>
    </xf>
    <xf numFmtId="43" fontId="8" fillId="5" borderId="4" xfId="8" applyFont="1" applyFill="1" applyBorder="1" applyAlignment="1">
      <alignment horizontal="righ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left" vertical="center" wrapText="1" indent="1"/>
    </xf>
    <xf numFmtId="43" fontId="8" fillId="2" borderId="4" xfId="8" applyFont="1" applyFill="1" applyBorder="1" applyAlignment="1">
      <alignment horizontal="right" vertical="center" wrapText="1"/>
    </xf>
    <xf numFmtId="43" fontId="8" fillId="0" borderId="16" xfId="8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 indent="3"/>
    </xf>
    <xf numFmtId="43" fontId="8" fillId="5" borderId="4" xfId="8" applyFont="1" applyFill="1" applyBorder="1" applyAlignment="1">
      <alignment horizontal="right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43" fontId="8" fillId="0" borderId="4" xfId="8" applyFont="1" applyBorder="1" applyAlignment="1" applyProtection="1">
      <alignment horizontal="right" vertical="center" wrapText="1"/>
      <protection locked="0"/>
    </xf>
    <xf numFmtId="43" fontId="8" fillId="0" borderId="9" xfId="8" applyFont="1" applyBorder="1" applyAlignment="1" applyProtection="1">
      <alignment horizontal="right" vertical="center" wrapText="1"/>
      <protection locked="0"/>
    </xf>
    <xf numFmtId="0" fontId="29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 indent="2"/>
    </xf>
    <xf numFmtId="0" fontId="0" fillId="0" borderId="4" xfId="0" applyFont="1" applyBorder="1" applyAlignment="1">
      <alignment vertical="center" wrapText="1"/>
    </xf>
    <xf numFmtId="43" fontId="8" fillId="0" borderId="16" xfId="8" applyFont="1" applyBorder="1" applyAlignment="1">
      <alignment horizontal="right" vertical="center" wrapText="1"/>
    </xf>
    <xf numFmtId="0" fontId="8" fillId="0" borderId="4" xfId="0" applyFont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 applyProtection="1">
      <alignment horizontal="right" vertical="center" wrapText="1"/>
      <protection locked="0"/>
    </xf>
    <xf numFmtId="0" fontId="28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43" fontId="0" fillId="2" borderId="4" xfId="0" applyNumberFormat="1" applyFill="1" applyBorder="1" applyProtection="1">
      <alignment vertical="center"/>
    </xf>
    <xf numFmtId="43" fontId="0" fillId="5" borderId="4" xfId="0" applyNumberFormat="1" applyFill="1" applyBorder="1" applyProtection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Protection="1">
      <alignment vertical="center"/>
    </xf>
    <xf numFmtId="0" fontId="0" fillId="0" borderId="4" xfId="0" applyBorder="1" applyAlignment="1" applyProtection="1">
      <alignment horizontal="left" vertical="center" indent="1"/>
    </xf>
    <xf numFmtId="0" fontId="0" fillId="0" borderId="4" xfId="0" applyFont="1" applyBorder="1" applyAlignment="1" applyProtection="1">
      <alignment horizontal="left" vertical="center" indent="1"/>
    </xf>
    <xf numFmtId="0" fontId="0" fillId="0" borderId="4" xfId="0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0" fillId="0" borderId="4" xfId="0" applyFont="1" applyFill="1" applyBorder="1" applyAlignment="1">
      <alignment horizontal="center" vertical="center" wrapText="1"/>
    </xf>
    <xf numFmtId="43" fontId="0" fillId="2" borderId="4" xfId="0" applyNumberFormat="1" applyFill="1" applyBorder="1" applyAlignment="1">
      <alignment horizontal="center" vertical="center" wrapText="1"/>
    </xf>
    <xf numFmtId="43" fontId="5" fillId="2" borderId="4" xfId="8" applyFont="1" applyFill="1" applyBorder="1" applyAlignment="1">
      <alignment horizontal="right" vertical="center"/>
    </xf>
    <xf numFmtId="43" fontId="5" fillId="3" borderId="4" xfId="8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protection locked="0"/>
    </xf>
    <xf numFmtId="49" fontId="28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8" fillId="0" borderId="0" xfId="0" applyFont="1" applyProtection="1">
      <alignment vertical="center"/>
    </xf>
    <xf numFmtId="0" fontId="8" fillId="0" borderId="0" xfId="0" applyFont="1">
      <alignment vertical="center"/>
    </xf>
    <xf numFmtId="0" fontId="0" fillId="0" borderId="1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5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182" fontId="8" fillId="2" borderId="4" xfId="8" applyNumberFormat="1" applyFont="1" applyFill="1" applyBorder="1" applyAlignment="1" applyProtection="1">
      <alignment horizontal="center" vertical="center" wrapText="1"/>
    </xf>
    <xf numFmtId="182" fontId="8" fillId="2" borderId="4" xfId="8" applyNumberFormat="1" applyFont="1" applyFill="1" applyBorder="1" applyAlignment="1" applyProtection="1">
      <alignment vertical="center"/>
    </xf>
    <xf numFmtId="0" fontId="0" fillId="0" borderId="4" xfId="0" applyBorder="1" applyAlignment="1" applyProtection="1">
      <alignment horizontal="left" vertical="center" wrapText="1"/>
      <protection locked="0"/>
    </xf>
    <xf numFmtId="182" fontId="8" fillId="0" borderId="4" xfId="8" applyNumberFormat="1" applyFont="1" applyBorder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shrinkToFit="1"/>
      <protection locked="0"/>
    </xf>
    <xf numFmtId="182" fontId="8" fillId="2" borderId="4" xfId="8" applyNumberFormat="1" applyFont="1" applyFill="1" applyBorder="1" applyProtection="1">
      <alignment vertical="center"/>
    </xf>
    <xf numFmtId="182" fontId="8" fillId="0" borderId="4" xfId="8" applyNumberFormat="1" applyFont="1" applyBorder="1" applyProtection="1">
      <alignment vertical="center"/>
    </xf>
    <xf numFmtId="0" fontId="8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10" xfId="0" applyBorder="1">
      <alignment vertical="center"/>
    </xf>
    <xf numFmtId="0" fontId="8" fillId="0" borderId="4" xfId="0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vertical="center" shrinkToFit="1"/>
    </xf>
    <xf numFmtId="182" fontId="8" fillId="0" borderId="4" xfId="8" applyNumberFormat="1" applyFont="1" applyFill="1" applyBorder="1" applyAlignment="1" applyProtection="1">
      <alignment vertical="center" wrapText="1"/>
      <protection locked="0"/>
    </xf>
    <xf numFmtId="0" fontId="13" fillId="6" borderId="0" xfId="51" applyFont="1" applyFill="1" applyAlignment="1">
      <alignment vertical="center" wrapText="1"/>
    </xf>
    <xf numFmtId="0" fontId="13" fillId="6" borderId="0" xfId="51" applyFont="1" applyFill="1" applyAlignment="1">
      <alignment horizontal="center" vertical="center" wrapText="1"/>
    </xf>
    <xf numFmtId="0" fontId="13" fillId="6" borderId="0" xfId="51" applyFont="1" applyFill="1" applyAlignment="1">
      <alignment horizontal="center" vertical="center"/>
    </xf>
    <xf numFmtId="0" fontId="13" fillId="6" borderId="0" xfId="51" applyFont="1" applyFill="1">
      <alignment vertical="center"/>
    </xf>
    <xf numFmtId="0" fontId="13" fillId="6" borderId="0" xfId="51" applyFont="1" applyFill="1" applyAlignment="1">
      <alignment horizontal="right" vertical="center"/>
    </xf>
    <xf numFmtId="177" fontId="13" fillId="6" borderId="0" xfId="126" applyNumberFormat="1" applyFont="1" applyFill="1" applyAlignment="1">
      <alignment horizontal="right" vertical="center"/>
    </xf>
    <xf numFmtId="43" fontId="13" fillId="6" borderId="0" xfId="126" applyFont="1" applyFill="1">
      <alignment vertical="center"/>
    </xf>
    <xf numFmtId="43" fontId="13" fillId="6" borderId="0" xfId="126" applyFont="1" applyFill="1" applyAlignment="1">
      <alignment horizontal="center" vertical="center"/>
    </xf>
    <xf numFmtId="43" fontId="13" fillId="6" borderId="0" xfId="126" applyFont="1" applyFill="1" applyAlignment="1">
      <alignment horizontal="left" vertical="center" wrapText="1"/>
    </xf>
    <xf numFmtId="0" fontId="13" fillId="6" borderId="4" xfId="51" applyFont="1" applyFill="1" applyBorder="1" applyAlignment="1" applyProtection="1">
      <alignment horizontal="center" vertical="center" wrapText="1"/>
    </xf>
    <xf numFmtId="0" fontId="5" fillId="6" borderId="4" xfId="51" applyNumberFormat="1" applyFont="1" applyFill="1" applyBorder="1" applyAlignment="1" applyProtection="1">
      <alignment horizontal="center" vertical="center" wrapText="1"/>
    </xf>
    <xf numFmtId="43" fontId="13" fillId="5" borderId="4" xfId="0" applyNumberFormat="1" applyFont="1" applyFill="1" applyBorder="1" applyProtection="1">
      <alignment vertical="center"/>
    </xf>
    <xf numFmtId="183" fontId="13" fillId="2" borderId="4" xfId="126" applyNumberFormat="1" applyFont="1" applyFill="1" applyBorder="1" applyAlignment="1" applyProtection="1">
      <alignment vertical="center" wrapText="1"/>
    </xf>
    <xf numFmtId="41" fontId="13" fillId="5" borderId="4" xfId="0" applyNumberFormat="1" applyFont="1" applyFill="1" applyBorder="1" applyProtection="1">
      <alignment vertical="center"/>
    </xf>
    <xf numFmtId="0" fontId="13" fillId="6" borderId="0" xfId="51" applyFont="1" applyFill="1" applyAlignment="1" applyProtection="1">
      <alignment horizontal="center" vertical="center"/>
    </xf>
    <xf numFmtId="0" fontId="13" fillId="6" borderId="0" xfId="51" applyFont="1" applyFill="1" applyProtection="1">
      <alignment vertical="center"/>
    </xf>
    <xf numFmtId="0" fontId="13" fillId="6" borderId="0" xfId="51" applyFont="1" applyFill="1" applyAlignment="1" applyProtection="1">
      <alignment horizontal="right" vertical="center"/>
    </xf>
    <xf numFmtId="43" fontId="13" fillId="6" borderId="4" xfId="126" applyFont="1" applyFill="1" applyBorder="1" applyAlignment="1" applyProtection="1">
      <alignment horizontal="center" vertical="center" wrapText="1"/>
    </xf>
    <xf numFmtId="43" fontId="13" fillId="2" borderId="4" xfId="126" applyFont="1" applyFill="1" applyBorder="1" applyAlignment="1" applyProtection="1">
      <alignment vertical="center" wrapText="1"/>
    </xf>
    <xf numFmtId="177" fontId="13" fillId="6" borderId="0" xfId="126" applyNumberFormat="1" applyFont="1" applyFill="1" applyAlignment="1" applyProtection="1">
      <alignment horizontal="right" vertical="center"/>
    </xf>
    <xf numFmtId="43" fontId="13" fillId="6" borderId="0" xfId="126" applyFont="1" applyFill="1" applyProtection="1">
      <alignment vertical="center"/>
    </xf>
    <xf numFmtId="43" fontId="13" fillId="6" borderId="0" xfId="126" applyFont="1" applyFill="1" applyAlignment="1" applyProtection="1">
      <alignment horizontal="center" vertical="center"/>
    </xf>
    <xf numFmtId="43" fontId="13" fillId="6" borderId="4" xfId="126" applyFont="1" applyFill="1" applyBorder="1" applyAlignment="1" applyProtection="1">
      <alignment vertical="center" wrapText="1"/>
    </xf>
    <xf numFmtId="43" fontId="13" fillId="6" borderId="0" xfId="126" applyFont="1" applyFill="1" applyAlignment="1">
      <alignment horizontal="right" vertical="center" wrapText="1"/>
    </xf>
    <xf numFmtId="43" fontId="13" fillId="6" borderId="0" xfId="126" applyFont="1" applyFill="1" applyAlignment="1" applyProtection="1">
      <alignment horizontal="left" vertical="center" wrapText="1"/>
    </xf>
    <xf numFmtId="0" fontId="6" fillId="0" borderId="0" xfId="0" applyFo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24" fillId="0" borderId="4" xfId="163" quotePrefix="1" applyNumberFormat="1" applyFont="1" applyFill="1" applyBorder="1" applyAlignment="1">
      <alignment horizontal="center" vertical="center" wrapText="1"/>
    </xf>
    <xf numFmtId="49" fontId="24" fillId="0" borderId="4" xfId="163" quotePrefix="1" applyNumberFormat="1" applyFont="1" applyFill="1" applyBorder="1" applyAlignment="1">
      <alignment horizontal="center" vertical="center" wrapText="1"/>
    </xf>
    <xf numFmtId="185" fontId="37" fillId="0" borderId="30" xfId="474" applyNumberFormat="1" applyBorder="1" applyAlignment="1">
      <alignment horizontal="right"/>
    </xf>
    <xf numFmtId="49" fontId="37" fillId="0" borderId="31" xfId="476" applyNumberFormat="1" applyFont="1" applyBorder="1" applyAlignment="1" applyProtection="1">
      <alignment horizontal="left" vertical="center" wrapText="1"/>
    </xf>
    <xf numFmtId="49" fontId="73" fillId="0" borderId="30" xfId="475" applyNumberFormat="1" applyFont="1" applyBorder="1" applyAlignment="1">
      <alignment horizontal="left"/>
    </xf>
    <xf numFmtId="4" fontId="37" fillId="0" borderId="30" xfId="473" applyNumberFormat="1" applyBorder="1" applyAlignment="1">
      <alignment horizontal="right"/>
    </xf>
    <xf numFmtId="0" fontId="0" fillId="0" borderId="4" xfId="0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2" fontId="71" fillId="6" borderId="30" xfId="395" applyNumberFormat="1" applyFont="1" applyFill="1" applyBorder="1" applyAlignment="1">
      <alignment horizontal="center" vertical="center" wrapText="1"/>
    </xf>
    <xf numFmtId="0" fontId="71" fillId="0" borderId="30" xfId="0" applyFont="1" applyFill="1" applyBorder="1" applyAlignment="1" applyProtection="1">
      <alignment horizontal="right" vertical="center" wrapText="1"/>
      <protection locked="0"/>
    </xf>
    <xf numFmtId="0" fontId="0" fillId="0" borderId="30" xfId="0" applyBorder="1">
      <alignment vertical="center"/>
    </xf>
    <xf numFmtId="43" fontId="71" fillId="2" borderId="30" xfId="8" applyFont="1" applyFill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8" fillId="6" borderId="0" xfId="51" applyFont="1" applyFill="1" applyAlignment="1">
      <alignment horizontal="center" vertical="center"/>
    </xf>
    <xf numFmtId="0" fontId="13" fillId="6" borderId="14" xfId="51" applyFont="1" applyFill="1" applyBorder="1" applyAlignment="1">
      <alignment horizontal="left" vertical="center"/>
    </xf>
    <xf numFmtId="0" fontId="13" fillId="6" borderId="4" xfId="51" applyFont="1" applyFill="1" applyBorder="1" applyAlignment="1" applyProtection="1">
      <alignment horizontal="center" vertical="center" wrapText="1"/>
    </xf>
    <xf numFmtId="43" fontId="13" fillId="6" borderId="4" xfId="126" applyFont="1" applyFill="1" applyBorder="1" applyAlignment="1" applyProtection="1">
      <alignment horizontal="center" vertical="center" wrapText="1"/>
    </xf>
    <xf numFmtId="43" fontId="13" fillId="6" borderId="12" xfId="126" applyFont="1" applyFill="1" applyBorder="1" applyAlignment="1" applyProtection="1">
      <alignment horizontal="center" vertical="center" wrapText="1"/>
    </xf>
    <xf numFmtId="43" fontId="13" fillId="6" borderId="9" xfId="126" applyFont="1" applyFill="1" applyBorder="1" applyAlignment="1" applyProtection="1">
      <alignment horizontal="center" vertical="center" wrapText="1"/>
    </xf>
    <xf numFmtId="0" fontId="13" fillId="6" borderId="12" xfId="51" applyFont="1" applyFill="1" applyBorder="1" applyAlignment="1" applyProtection="1">
      <alignment horizontal="center" vertical="center" wrapText="1"/>
    </xf>
    <xf numFmtId="0" fontId="13" fillId="6" borderId="13" xfId="51" applyFont="1" applyFill="1" applyBorder="1" applyAlignment="1" applyProtection="1">
      <alignment horizontal="center" vertical="center" wrapText="1"/>
    </xf>
    <xf numFmtId="0" fontId="13" fillId="6" borderId="9" xfId="51" applyFont="1" applyFill="1" applyBorder="1" applyAlignment="1" applyProtection="1">
      <alignment horizontal="center" vertical="center" wrapText="1"/>
    </xf>
    <xf numFmtId="177" fontId="13" fillId="6" borderId="4" xfId="126" applyNumberFormat="1" applyFont="1" applyFill="1" applyBorder="1" applyAlignment="1" applyProtection="1">
      <alignment horizontal="center" vertical="center" wrapText="1"/>
    </xf>
    <xf numFmtId="43" fontId="13" fillId="6" borderId="13" xfId="126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vertical="center"/>
    </xf>
    <xf numFmtId="0" fontId="30" fillId="0" borderId="14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shrinkToFit="1"/>
    </xf>
    <xf numFmtId="0" fontId="8" fillId="0" borderId="3" xfId="0" applyFont="1" applyBorder="1" applyAlignment="1" applyProtection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31" fillId="0" borderId="1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69" fillId="0" borderId="1" xfId="395" applyFont="1" applyBorder="1" applyAlignment="1">
      <alignment horizontal="left" vertical="center"/>
    </xf>
    <xf numFmtId="0" fontId="69" fillId="0" borderId="3" xfId="395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5" fillId="0" borderId="12" xfId="8" applyFont="1" applyBorder="1" applyAlignment="1">
      <alignment horizontal="center" vertical="center" wrapText="1"/>
    </xf>
    <xf numFmtId="43" fontId="5" fillId="0" borderId="13" xfId="8" applyFont="1" applyBorder="1" applyAlignment="1">
      <alignment horizontal="center" vertical="center" wrapText="1"/>
    </xf>
    <xf numFmtId="43" fontId="5" fillId="0" borderId="9" xfId="8" applyFont="1" applyBorder="1" applyAlignment="1">
      <alignment horizontal="center" vertical="center" wrapText="1"/>
    </xf>
    <xf numFmtId="43" fontId="5" fillId="3" borderId="12" xfId="8" applyFont="1" applyFill="1" applyBorder="1" applyAlignment="1">
      <alignment horizontal="center" vertical="center" wrapText="1"/>
    </xf>
    <xf numFmtId="43" fontId="5" fillId="3" borderId="13" xfId="8" applyFont="1" applyFill="1" applyBorder="1" applyAlignment="1">
      <alignment horizontal="center" vertical="center" wrapText="1"/>
    </xf>
    <xf numFmtId="43" fontId="5" fillId="3" borderId="9" xfId="8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0" xfId="163" applyNumberFormat="1" applyFont="1" applyFill="1" applyBorder="1" applyAlignment="1">
      <alignment horizontal="center" vertical="center" wrapText="1"/>
    </xf>
    <xf numFmtId="0" fontId="24" fillId="0" borderId="14" xfId="163" applyFont="1" applyBorder="1" applyAlignment="1">
      <alignment horizontal="right" vertical="center"/>
    </xf>
    <xf numFmtId="0" fontId="26" fillId="0" borderId="4" xfId="163" applyNumberFormat="1" applyFont="1" applyFill="1" applyBorder="1" applyAlignment="1">
      <alignment horizontal="center" vertical="center"/>
    </xf>
    <xf numFmtId="0" fontId="26" fillId="0" borderId="4" xfId="163" applyNumberFormat="1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0" fontId="25" fillId="0" borderId="1" xfId="163" applyNumberFormat="1" applyFont="1" applyFill="1" applyBorder="1" applyAlignment="1">
      <alignment horizontal="center" vertical="center" wrapText="1"/>
    </xf>
    <xf numFmtId="0" fontId="25" fillId="0" borderId="2" xfId="163" applyNumberFormat="1" applyFont="1" applyFill="1" applyBorder="1" applyAlignment="1">
      <alignment horizontal="center" vertical="center" wrapText="1"/>
    </xf>
    <xf numFmtId="0" fontId="25" fillId="0" borderId="3" xfId="163" applyNumberFormat="1" applyFont="1" applyFill="1" applyBorder="1" applyAlignment="1">
      <alignment horizontal="center" vertical="center" wrapText="1"/>
    </xf>
    <xf numFmtId="0" fontId="25" fillId="0" borderId="5" xfId="163" applyNumberFormat="1" applyFont="1" applyFill="1" applyBorder="1" applyAlignment="1">
      <alignment horizontal="center" vertical="center" wrapText="1"/>
    </xf>
    <xf numFmtId="0" fontId="25" fillId="0" borderId="15" xfId="163" applyNumberFormat="1" applyFont="1" applyFill="1" applyBorder="1" applyAlignment="1">
      <alignment horizontal="center" vertical="center" wrapText="1"/>
    </xf>
    <xf numFmtId="0" fontId="25" fillId="0" borderId="6" xfId="163" applyNumberFormat="1" applyFont="1" applyFill="1" applyBorder="1" applyAlignment="1">
      <alignment horizontal="center" vertical="center" wrapText="1"/>
    </xf>
    <xf numFmtId="0" fontId="24" fillId="0" borderId="12" xfId="163" applyNumberFormat="1" applyFont="1" applyFill="1" applyBorder="1" applyAlignment="1">
      <alignment horizontal="center" vertical="center" wrapText="1"/>
    </xf>
    <xf numFmtId="0" fontId="24" fillId="0" borderId="13" xfId="163" applyNumberFormat="1" applyFont="1" applyFill="1" applyBorder="1" applyAlignment="1">
      <alignment horizontal="center" vertical="center" wrapText="1"/>
    </xf>
    <xf numFmtId="0" fontId="24" fillId="0" borderId="9" xfId="163" applyNumberFormat="1" applyFont="1" applyFill="1" applyBorder="1" applyAlignment="1">
      <alignment horizontal="center" vertical="center" wrapText="1"/>
    </xf>
    <xf numFmtId="0" fontId="25" fillId="0" borderId="12" xfId="163" applyNumberFormat="1" applyFont="1" applyFill="1" applyBorder="1" applyAlignment="1">
      <alignment horizontal="center" vertical="center" wrapText="1"/>
    </xf>
    <xf numFmtId="0" fontId="25" fillId="0" borderId="13" xfId="163" applyNumberFormat="1" applyFont="1" applyFill="1" applyBorder="1" applyAlignment="1">
      <alignment horizontal="center" vertical="center" wrapText="1"/>
    </xf>
    <xf numFmtId="0" fontId="25" fillId="0" borderId="9" xfId="163" applyNumberFormat="1" applyFont="1" applyFill="1" applyBorder="1" applyAlignment="1">
      <alignment horizontal="center" vertical="center" wrapText="1"/>
    </xf>
    <xf numFmtId="0" fontId="24" fillId="0" borderId="4" xfId="163" applyNumberFormat="1" applyFont="1" applyFill="1" applyBorder="1" applyAlignment="1">
      <alignment horizontal="center" vertical="center" wrapText="1"/>
    </xf>
    <xf numFmtId="49" fontId="24" fillId="0" borderId="4" xfId="163" applyNumberFormat="1" applyFont="1" applyFill="1" applyBorder="1" applyAlignment="1">
      <alignment horizontal="center" vertical="center" wrapText="1"/>
    </xf>
    <xf numFmtId="49" fontId="24" fillId="0" borderId="12" xfId="163" applyNumberFormat="1" applyFont="1" applyFill="1" applyBorder="1" applyAlignment="1">
      <alignment horizontal="center" vertical="center" wrapText="1"/>
    </xf>
    <xf numFmtId="49" fontId="24" fillId="0" borderId="13" xfId="163" applyNumberFormat="1" applyFont="1" applyFill="1" applyBorder="1" applyAlignment="1">
      <alignment horizontal="center" vertical="center" wrapText="1"/>
    </xf>
    <xf numFmtId="49" fontId="24" fillId="0" borderId="9" xfId="163" applyNumberFormat="1" applyFont="1" applyFill="1" applyBorder="1" applyAlignment="1">
      <alignment horizontal="center" vertical="center" wrapText="1"/>
    </xf>
    <xf numFmtId="0" fontId="24" fillId="0" borderId="4" xfId="163" applyNumberFormat="1" applyFont="1" applyFill="1" applyBorder="1" applyAlignment="1">
      <alignment vertical="center" wrapText="1"/>
    </xf>
    <xf numFmtId="0" fontId="24" fillId="0" borderId="4" xfId="163" applyNumberFormat="1" applyFont="1" applyFill="1" applyBorder="1" applyAlignment="1">
      <alignment horizontal="left" vertical="center" shrinkToFit="1"/>
    </xf>
    <xf numFmtId="0" fontId="24" fillId="0" borderId="12" xfId="163" applyNumberFormat="1" applyFont="1" applyFill="1" applyBorder="1" applyAlignment="1">
      <alignment horizontal="left" vertical="center" shrinkToFit="1"/>
    </xf>
    <xf numFmtId="0" fontId="24" fillId="0" borderId="13" xfId="163" applyNumberFormat="1" applyFont="1" applyFill="1" applyBorder="1" applyAlignment="1">
      <alignment horizontal="left" vertical="center" shrinkToFit="1"/>
    </xf>
    <xf numFmtId="0" fontId="24" fillId="0" borderId="9" xfId="163" applyNumberFormat="1" applyFont="1" applyFill="1" applyBorder="1" applyAlignment="1">
      <alignment horizontal="left" vertical="center" shrinkToFit="1"/>
    </xf>
    <xf numFmtId="0" fontId="26" fillId="0" borderId="12" xfId="163" applyNumberFormat="1" applyFont="1" applyFill="1" applyBorder="1" applyAlignment="1">
      <alignment horizontal="center" vertical="center"/>
    </xf>
    <xf numFmtId="0" fontId="26" fillId="0" borderId="13" xfId="163" applyNumberFormat="1" applyFont="1" applyFill="1" applyBorder="1" applyAlignment="1">
      <alignment horizontal="center" vertical="center"/>
    </xf>
    <xf numFmtId="0" fontId="26" fillId="0" borderId="9" xfId="163" applyNumberFormat="1" applyFont="1" applyFill="1" applyBorder="1" applyAlignment="1">
      <alignment horizontal="center" vertical="center"/>
    </xf>
    <xf numFmtId="43" fontId="24" fillId="2" borderId="4" xfId="8" applyFont="1" applyFill="1" applyBorder="1" applyAlignment="1">
      <alignment horizontal="right" vertical="center" wrapText="1"/>
    </xf>
    <xf numFmtId="43" fontId="24" fillId="2" borderId="4" xfId="163" applyNumberFormat="1" applyFont="1" applyFill="1" applyBorder="1" applyAlignment="1">
      <alignment horizontal="right" vertical="center" wrapText="1"/>
    </xf>
    <xf numFmtId="0" fontId="24" fillId="2" borderId="4" xfId="163" applyNumberFormat="1" applyFont="1" applyFill="1" applyBorder="1" applyAlignment="1">
      <alignment horizontal="right" vertical="center" wrapText="1"/>
    </xf>
    <xf numFmtId="43" fontId="24" fillId="2" borderId="12" xfId="163" applyNumberFormat="1" applyFont="1" applyFill="1" applyBorder="1" applyAlignment="1">
      <alignment horizontal="right" vertical="center" wrapText="1"/>
    </xf>
    <xf numFmtId="0" fontId="24" fillId="2" borderId="13" xfId="163" applyNumberFormat="1" applyFont="1" applyFill="1" applyBorder="1" applyAlignment="1">
      <alignment horizontal="right" vertical="center" wrapText="1"/>
    </xf>
    <xf numFmtId="0" fontId="24" fillId="2" borderId="9" xfId="163" applyNumberFormat="1" applyFont="1" applyFill="1" applyBorder="1" applyAlignment="1">
      <alignment horizontal="right" vertical="center" wrapText="1"/>
    </xf>
    <xf numFmtId="43" fontId="24" fillId="2" borderId="12" xfId="163" applyNumberFormat="1" applyFont="1" applyFill="1" applyBorder="1" applyAlignment="1">
      <alignment horizontal="center" vertical="center" wrapText="1"/>
    </xf>
    <xf numFmtId="0" fontId="24" fillId="2" borderId="13" xfId="163" applyNumberFormat="1" applyFont="1" applyFill="1" applyBorder="1" applyAlignment="1">
      <alignment horizontal="center" vertical="center" wrapText="1"/>
    </xf>
    <xf numFmtId="0" fontId="24" fillId="2" borderId="9" xfId="163" applyNumberFormat="1" applyFont="1" applyFill="1" applyBorder="1" applyAlignment="1">
      <alignment horizontal="center" vertical="center" wrapText="1"/>
    </xf>
    <xf numFmtId="0" fontId="26" fillId="0" borderId="12" xfId="163" applyFont="1" applyBorder="1" applyAlignment="1">
      <alignment horizontal="center" vertical="center" wrapText="1"/>
    </xf>
    <xf numFmtId="0" fontId="26" fillId="0" borderId="13" xfId="163" applyFont="1" applyBorder="1" applyAlignment="1">
      <alignment horizontal="center" vertical="center"/>
    </xf>
    <xf numFmtId="0" fontId="26" fillId="0" borderId="9" xfId="163" applyFont="1" applyBorder="1" applyAlignment="1">
      <alignment horizontal="center" vertical="center"/>
    </xf>
    <xf numFmtId="0" fontId="4" fillId="0" borderId="0" xfId="174" applyFont="1" applyAlignment="1">
      <alignment horizontal="center" vertical="center"/>
    </xf>
    <xf numFmtId="0" fontId="8" fillId="0" borderId="14" xfId="174" applyFont="1" applyBorder="1" applyAlignment="1">
      <alignment horizontal="right" vertical="center"/>
    </xf>
    <xf numFmtId="0" fontId="15" fillId="0" borderId="4" xfId="174" applyFont="1" applyBorder="1" applyAlignment="1">
      <alignment horizontal="center" vertical="center" wrapText="1"/>
    </xf>
    <xf numFmtId="0" fontId="17" fillId="0" borderId="4" xfId="174" applyFont="1" applyBorder="1" applyAlignment="1">
      <alignment horizontal="center" vertical="center" wrapText="1"/>
    </xf>
    <xf numFmtId="182" fontId="14" fillId="0" borderId="4" xfId="223" applyNumberFormat="1" applyFont="1" applyBorder="1" applyAlignment="1">
      <alignment horizontal="center" vertical="center" wrapText="1"/>
    </xf>
    <xf numFmtId="0" fontId="5" fillId="0" borderId="12" xfId="174" applyFont="1" applyBorder="1" applyAlignment="1">
      <alignment horizontal="center" vertical="center" wrapText="1"/>
    </xf>
    <xf numFmtId="0" fontId="5" fillId="0" borderId="9" xfId="174" applyFont="1" applyBorder="1" applyAlignment="1">
      <alignment horizontal="center" vertical="center" wrapText="1"/>
    </xf>
    <xf numFmtId="0" fontId="15" fillId="0" borderId="12" xfId="174" applyFont="1" applyBorder="1" applyAlignment="1">
      <alignment horizontal="center" vertical="center" wrapText="1"/>
    </xf>
    <xf numFmtId="0" fontId="15" fillId="0" borderId="9" xfId="174" applyFont="1" applyBorder="1" applyAlignment="1">
      <alignment horizontal="center" vertical="center" wrapText="1"/>
    </xf>
    <xf numFmtId="0" fontId="0" fillId="0" borderId="14" xfId="174" applyFont="1" applyBorder="1" applyAlignment="1">
      <alignment horizontal="center" vertical="center"/>
    </xf>
    <xf numFmtId="0" fontId="16" fillId="0" borderId="4" xfId="174" applyFont="1" applyBorder="1" applyAlignment="1">
      <alignment horizontal="center" vertical="center" wrapText="1"/>
    </xf>
    <xf numFmtId="0" fontId="5" fillId="0" borderId="12" xfId="174" applyFont="1" applyBorder="1" applyAlignment="1">
      <alignment vertical="center" wrapText="1"/>
    </xf>
    <xf numFmtId="0" fontId="5" fillId="0" borderId="9" xfId="174" applyFont="1" applyBorder="1" applyAlignment="1">
      <alignment vertical="center" wrapText="1"/>
    </xf>
    <xf numFmtId="0" fontId="0" fillId="0" borderId="14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1" xfId="174" applyFont="1" applyBorder="1" applyAlignment="1">
      <alignment horizontal="center" vertical="center" wrapText="1"/>
    </xf>
    <xf numFmtId="0" fontId="15" fillId="0" borderId="2" xfId="174" applyFont="1" applyBorder="1" applyAlignment="1">
      <alignment horizontal="center" vertical="center" wrapText="1"/>
    </xf>
    <xf numFmtId="0" fontId="15" fillId="0" borderId="3" xfId="174" applyFont="1" applyBorder="1" applyAlignment="1">
      <alignment horizontal="center" vertical="center" wrapText="1"/>
    </xf>
    <xf numFmtId="0" fontId="16" fillId="0" borderId="12" xfId="174" applyFont="1" applyBorder="1" applyAlignment="1">
      <alignment horizontal="center" vertical="center" wrapText="1"/>
    </xf>
    <xf numFmtId="0" fontId="16" fillId="0" borderId="9" xfId="174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8" fillId="3" borderId="14" xfId="0" applyNumberFormat="1" applyFont="1" applyFill="1" applyBorder="1" applyAlignment="1">
      <alignment horizontal="right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163" applyFont="1" applyBorder="1" applyAlignment="1">
      <alignment horizontal="center" vertical="center" wrapText="1"/>
    </xf>
    <xf numFmtId="0" fontId="7" fillId="0" borderId="12" xfId="163" applyFont="1" applyBorder="1" applyAlignment="1">
      <alignment horizontal="center" vertical="center" wrapText="1"/>
    </xf>
    <xf numFmtId="0" fontId="4" fillId="0" borderId="0" xfId="164" applyFont="1" applyAlignment="1">
      <alignment horizontal="center" vertical="center" wrapText="1"/>
    </xf>
    <xf numFmtId="0" fontId="0" fillId="0" borderId="0" xfId="164" applyFont="1" applyAlignment="1">
      <alignment horizontal="center" vertical="center" wrapText="1"/>
    </xf>
    <xf numFmtId="0" fontId="5" fillId="0" borderId="1" xfId="164" applyFont="1" applyBorder="1" applyAlignment="1">
      <alignment horizontal="center" vertical="center" wrapText="1"/>
    </xf>
    <xf numFmtId="0" fontId="5" fillId="0" borderId="2" xfId="164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 wrapText="1"/>
    </xf>
    <xf numFmtId="0" fontId="5" fillId="0" borderId="4" xfId="164" applyFont="1" applyBorder="1" applyAlignment="1">
      <alignment horizontal="center" vertical="center" wrapText="1"/>
    </xf>
    <xf numFmtId="0" fontId="5" fillId="0" borderId="5" xfId="164" applyFont="1" applyBorder="1" applyAlignment="1">
      <alignment horizontal="center" vertical="center" wrapText="1"/>
    </xf>
    <xf numFmtId="0" fontId="5" fillId="0" borderId="6" xfId="164" applyFont="1" applyBorder="1" applyAlignment="1">
      <alignment horizontal="center" vertical="center" wrapText="1"/>
    </xf>
    <xf numFmtId="0" fontId="5" fillId="0" borderId="7" xfId="164" applyFont="1" applyBorder="1" applyAlignment="1">
      <alignment horizontal="center" vertical="center" wrapText="1"/>
    </xf>
    <xf numFmtId="0" fontId="5" fillId="0" borderId="8" xfId="164" applyFont="1" applyBorder="1" applyAlignment="1">
      <alignment horizontal="center" vertical="center" wrapText="1"/>
    </xf>
    <xf numFmtId="0" fontId="5" fillId="0" borderId="1" xfId="164" applyFont="1" applyBorder="1" applyAlignment="1">
      <alignment horizontal="left" vertical="top" wrapText="1"/>
    </xf>
    <xf numFmtId="0" fontId="5" fillId="0" borderId="2" xfId="164" applyFont="1" applyBorder="1" applyAlignment="1">
      <alignment horizontal="left" vertical="top" wrapText="1"/>
    </xf>
    <xf numFmtId="0" fontId="5" fillId="0" borderId="3" xfId="164" applyFont="1" applyBorder="1" applyAlignment="1">
      <alignment horizontal="left" vertical="top" wrapText="1"/>
    </xf>
    <xf numFmtId="0" fontId="5" fillId="0" borderId="1" xfId="164" applyFont="1" applyBorder="1" applyAlignment="1">
      <alignment horizontal="left" vertical="center" wrapText="1"/>
    </xf>
    <xf numFmtId="0" fontId="5" fillId="0" borderId="2" xfId="164" applyFont="1" applyBorder="1" applyAlignment="1">
      <alignment horizontal="left" vertical="center" wrapText="1"/>
    </xf>
    <xf numFmtId="0" fontId="5" fillId="0" borderId="3" xfId="164" applyFont="1" applyBorder="1" applyAlignment="1">
      <alignment horizontal="left" vertical="center" wrapText="1"/>
    </xf>
    <xf numFmtId="0" fontId="5" fillId="0" borderId="12" xfId="164" applyFont="1" applyBorder="1" applyAlignment="1">
      <alignment horizontal="center" vertical="center" wrapText="1"/>
    </xf>
    <xf numFmtId="0" fontId="5" fillId="0" borderId="13" xfId="164" applyFont="1" applyBorder="1" applyAlignment="1">
      <alignment horizontal="center" vertical="center" wrapText="1"/>
    </xf>
    <xf numFmtId="0" fontId="5" fillId="0" borderId="9" xfId="164" applyFont="1" applyBorder="1" applyAlignment="1">
      <alignment horizontal="center" vertical="center" wrapText="1"/>
    </xf>
    <xf numFmtId="0" fontId="5" fillId="0" borderId="10" xfId="164" applyFont="1" applyBorder="1" applyAlignment="1">
      <alignment horizontal="center" vertical="center" wrapText="1"/>
    </xf>
    <xf numFmtId="0" fontId="5" fillId="0" borderId="11" xfId="164" applyFont="1" applyBorder="1" applyAlignment="1">
      <alignment horizontal="center" vertical="center" wrapText="1"/>
    </xf>
    <xf numFmtId="0" fontId="69" fillId="0" borderId="4" xfId="0" applyFont="1" applyBorder="1" applyAlignment="1" applyProtection="1">
      <alignment horizontal="center" vertical="center" wrapText="1"/>
      <protection locked="0"/>
    </xf>
  </cellXfs>
  <cellStyles count="491">
    <cellStyle name="_2011年上级专项拨付情况表" xfId="6"/>
    <cellStyle name="_2011年提前通知部分" xfId="42"/>
    <cellStyle name="_2011年县级、上级专项" xfId="38"/>
    <cellStyle name="_2011年县级、上级专项定" xfId="40"/>
    <cellStyle name="_2012年超收分成拨付表" xfId="39"/>
    <cellStyle name="_2012年指标帐(九江县)" xfId="43"/>
    <cellStyle name="_2012乡镇拨款表" xfId="45"/>
    <cellStyle name="_ET_STYLE_NoName_00_" xfId="16"/>
    <cellStyle name="_九江县2012年指标帐(终)" xfId="36"/>
    <cellStyle name="_九江县2013.3.1" xfId="34"/>
    <cellStyle name="20% - 强调文字颜色 1 2" xfId="1"/>
    <cellStyle name="20% - 强调文字颜色 1 2 2" xfId="421"/>
    <cellStyle name="20% - 强调文字颜色 1 2 3" xfId="274"/>
    <cellStyle name="20% - 强调文字颜色 1 3" xfId="41"/>
    <cellStyle name="20% - 强调文字颜色 1 3 2" xfId="275"/>
    <cellStyle name="20% - 强调文字颜色 2 2" xfId="46"/>
    <cellStyle name="20% - 强调文字颜色 2 2 2" xfId="430"/>
    <cellStyle name="20% - 强调文字颜色 2 2 3" xfId="276"/>
    <cellStyle name="20% - 强调文字颜色 2 3" xfId="35"/>
    <cellStyle name="20% - 强调文字颜色 2 3 2" xfId="277"/>
    <cellStyle name="20% - 强调文字颜色 3 2" xfId="49"/>
    <cellStyle name="20% - 强调文字颜色 3 2 2" xfId="431"/>
    <cellStyle name="20% - 强调文字颜色 3 2 3" xfId="278"/>
    <cellStyle name="20% - 强调文字颜色 3 3" xfId="24"/>
    <cellStyle name="20% - 强调文字颜色 3 3 2" xfId="279"/>
    <cellStyle name="20% - 强调文字颜色 4 2" xfId="52"/>
    <cellStyle name="20% - 强调文字颜色 4 2 2" xfId="432"/>
    <cellStyle name="20% - 强调文字颜色 4 2 3" xfId="280"/>
    <cellStyle name="20% - 强调文字颜色 4 3" xfId="55"/>
    <cellStyle name="20% - 强调文字颜色 4 3 2" xfId="281"/>
    <cellStyle name="20% - 强调文字颜色 5 2" xfId="56"/>
    <cellStyle name="20% - 强调文字颜色 5 2 2" xfId="433"/>
    <cellStyle name="20% - 强调文字颜色 5 2 3" xfId="282"/>
    <cellStyle name="20% - 强调文字颜色 5 3" xfId="57"/>
    <cellStyle name="20% - 强调文字颜色 5 3 2" xfId="283"/>
    <cellStyle name="20% - 强调文字颜色 6 2" xfId="58"/>
    <cellStyle name="20% - 强调文字颜色 6 2 2" xfId="434"/>
    <cellStyle name="20% - 强调文字颜色 6 2 3" xfId="284"/>
    <cellStyle name="20% - 强调文字颜色 6 3" xfId="60"/>
    <cellStyle name="20% - 强调文字颜色 6 3 2" xfId="285"/>
    <cellStyle name="20% - 着色 1" xfId="29"/>
    <cellStyle name="20% - 着色 1 2" xfId="286"/>
    <cellStyle name="20% - 着色 2" xfId="30"/>
    <cellStyle name="20% - 着色 2 2" xfId="287"/>
    <cellStyle name="20% - 着色 3" xfId="32"/>
    <cellStyle name="20% - 着色 3 2" xfId="288"/>
    <cellStyle name="20% - 着色 4" xfId="62"/>
    <cellStyle name="20% - 着色 4 2" xfId="289"/>
    <cellStyle name="20% - 着色 5" xfId="65"/>
    <cellStyle name="20% - 着色 5 2" xfId="290"/>
    <cellStyle name="20% - 着色 6" xfId="67"/>
    <cellStyle name="20% - 着色 6 2" xfId="291"/>
    <cellStyle name="40% - 强调文字颜色 1 2" xfId="68"/>
    <cellStyle name="40% - 强调文字颜色 1 2 2" xfId="435"/>
    <cellStyle name="40% - 强调文字颜色 1 2 3" xfId="292"/>
    <cellStyle name="40% - 强调文字颜色 1 3" xfId="70"/>
    <cellStyle name="40% - 强调文字颜色 1 3 2" xfId="293"/>
    <cellStyle name="40% - 强调文字颜色 2 2" xfId="72"/>
    <cellStyle name="40% - 强调文字颜色 2 2 2" xfId="436"/>
    <cellStyle name="40% - 强调文字颜色 2 2 3" xfId="294"/>
    <cellStyle name="40% - 强调文字颜色 2 3" xfId="73"/>
    <cellStyle name="40% - 强调文字颜色 2 3 2" xfId="295"/>
    <cellStyle name="40% - 强调文字颜色 3 2" xfId="74"/>
    <cellStyle name="40% - 强调文字颜色 3 2 2" xfId="438"/>
    <cellStyle name="40% - 强调文字颜色 3 2 3" xfId="296"/>
    <cellStyle name="40% - 强调文字颜色 3 3" xfId="75"/>
    <cellStyle name="40% - 强调文字颜色 3 3 2" xfId="297"/>
    <cellStyle name="40% - 强调文字颜色 4 2" xfId="22"/>
    <cellStyle name="40% - 强调文字颜色 4 2 2" xfId="426"/>
    <cellStyle name="40% - 强调文字颜色 4 2 3" xfId="298"/>
    <cellStyle name="40% - 强调文字颜色 4 3" xfId="76"/>
    <cellStyle name="40% - 强调文字颜色 4 3 2" xfId="299"/>
    <cellStyle name="40% - 强调文字颜色 5 2" xfId="77"/>
    <cellStyle name="40% - 强调文字颜色 5 2 2" xfId="439"/>
    <cellStyle name="40% - 强调文字颜色 5 2 3" xfId="300"/>
    <cellStyle name="40% - 强调文字颜色 5 3" xfId="78"/>
    <cellStyle name="40% - 强调文字颜色 5 3 2" xfId="301"/>
    <cellStyle name="40% - 强调文字颜色 6 2" xfId="79"/>
    <cellStyle name="40% - 强调文字颜色 6 2 2" xfId="440"/>
    <cellStyle name="40% - 强调文字颜色 6 2 3" xfId="302"/>
    <cellStyle name="40% - 强调文字颜色 6 3" xfId="80"/>
    <cellStyle name="40% - 强调文字颜色 6 3 2" xfId="303"/>
    <cellStyle name="40% - 着色 1" xfId="81"/>
    <cellStyle name="40% - 着色 1 2" xfId="304"/>
    <cellStyle name="40% - 着色 2" xfId="82"/>
    <cellStyle name="40% - 着色 2 2" xfId="305"/>
    <cellStyle name="40% - 着色 3" xfId="83"/>
    <cellStyle name="40% - 着色 3 2" xfId="306"/>
    <cellStyle name="40% - 着色 4" xfId="84"/>
    <cellStyle name="40% - 着色 4 2" xfId="307"/>
    <cellStyle name="40% - 着色 5" xfId="85"/>
    <cellStyle name="40% - 着色 5 2" xfId="308"/>
    <cellStyle name="40% - 着色 6" xfId="86"/>
    <cellStyle name="40% - 着色 6 2" xfId="309"/>
    <cellStyle name="60% - 强调文字颜色 1 2" xfId="88"/>
    <cellStyle name="60% - 强调文字颜色 1 2 2" xfId="441"/>
    <cellStyle name="60% - 强调文字颜色 1 2 3" xfId="310"/>
    <cellStyle name="60% - 强调文字颜色 1 3" xfId="89"/>
    <cellStyle name="60% - 强调文字颜色 2 2" xfId="91"/>
    <cellStyle name="60% - 强调文字颜色 2 2 2" xfId="442"/>
    <cellStyle name="60% - 强调文字颜色 2 2 3" xfId="311"/>
    <cellStyle name="60% - 强调文字颜色 2 3" xfId="11"/>
    <cellStyle name="60% - 强调文字颜色 3 2" xfId="92"/>
    <cellStyle name="60% - 强调文字颜色 3 2 2" xfId="443"/>
    <cellStyle name="60% - 强调文字颜色 3 2 3" xfId="312"/>
    <cellStyle name="60% - 强调文字颜色 3 3" xfId="93"/>
    <cellStyle name="60% - 强调文字颜色 4 2" xfId="94"/>
    <cellStyle name="60% - 强调文字颜色 4 2 2" xfId="444"/>
    <cellStyle name="60% - 强调文字颜色 4 2 3" xfId="313"/>
    <cellStyle name="60% - 强调文字颜色 4 3" xfId="96"/>
    <cellStyle name="60% - 强调文字颜色 5 2" xfId="97"/>
    <cellStyle name="60% - 强调文字颜色 5 2 2" xfId="445"/>
    <cellStyle name="60% - 强调文字颜色 5 2 3" xfId="314"/>
    <cellStyle name="60% - 强调文字颜色 5 3" xfId="98"/>
    <cellStyle name="60% - 强调文字颜色 6 2" xfId="100"/>
    <cellStyle name="60% - 强调文字颜色 6 2 2" xfId="446"/>
    <cellStyle name="60% - 强调文字颜色 6 2 3" xfId="315"/>
    <cellStyle name="60% - 强调文字颜色 6 3" xfId="101"/>
    <cellStyle name="60% - 着色 1" xfId="105"/>
    <cellStyle name="60% - 着色 2" xfId="5"/>
    <cellStyle name="60% - 着色 3" xfId="107"/>
    <cellStyle name="60% - 着色 4" xfId="109"/>
    <cellStyle name="60% - 着色 5" xfId="111"/>
    <cellStyle name="60% - 着色 6" xfId="112"/>
    <cellStyle name="ColLevel_0" xfId="113"/>
    <cellStyle name="gcd" xfId="115"/>
    <cellStyle name="no dec" xfId="116"/>
    <cellStyle name="no dec 2" xfId="117"/>
    <cellStyle name="no dec 2 2" xfId="317"/>
    <cellStyle name="no dec 3" xfId="118"/>
    <cellStyle name="no dec 3 2" xfId="318"/>
    <cellStyle name="no dec 4" xfId="316"/>
    <cellStyle name="Normal_APR" xfId="119"/>
    <cellStyle name="RowLevel_0" xfId="120"/>
    <cellStyle name="百分比 2" xfId="121"/>
    <cellStyle name="标题 1 2" xfId="108"/>
    <cellStyle name="标题 1 3" xfId="110"/>
    <cellStyle name="标题 2 2" xfId="122"/>
    <cellStyle name="标题 2 3" xfId="123"/>
    <cellStyle name="标题 3 2" xfId="124"/>
    <cellStyle name="标题 3 3" xfId="125"/>
    <cellStyle name="标题 4 2" xfId="127"/>
    <cellStyle name="标题 4 3" xfId="129"/>
    <cellStyle name="标题 5" xfId="131"/>
    <cellStyle name="标题 6" xfId="132"/>
    <cellStyle name="差 2" xfId="133"/>
    <cellStyle name="差 2 2" xfId="447"/>
    <cellStyle name="差 2 3" xfId="319"/>
    <cellStyle name="差 3" xfId="134"/>
    <cellStyle name="差_1、茶厂设备更新" xfId="95"/>
    <cellStyle name="差_2012年指标帐(九江县)" xfId="135"/>
    <cellStyle name="差_2012年指标帐(九江县) 2" xfId="448"/>
    <cellStyle name="差_2012年指标帐(九江县) 3" xfId="320"/>
    <cellStyle name="差_2020年部门预算编制草表(2019-10-11)" xfId="136"/>
    <cellStyle name="差_2020年部门预算编制草表(2019-10-11) 2" xfId="449"/>
    <cellStyle name="差_2020年部门预算编制草表(2019-10-11) 3" xfId="252"/>
    <cellStyle name="差_8、九江金蕾中草药有限公司中草药种" xfId="137"/>
    <cellStyle name="差_9、九江柴新种养专业合作社养殖龙虾、种植蔬菜黄豆" xfId="13"/>
    <cellStyle name="差_城门卫生院2019年部门预算编制草表" xfId="138"/>
    <cellStyle name="差_九江县2012年指标帐(终)" xfId="140"/>
    <cellStyle name="差_九江县2012年指标帐(终) 2" xfId="450"/>
    <cellStyle name="差_九江县2012年指标帐(终) 3" xfId="321"/>
    <cellStyle name="差_欠脚下村庄整治" xfId="141"/>
    <cellStyle name="差_社保基金预算" xfId="48"/>
    <cellStyle name="差_政府性基金预算" xfId="143"/>
    <cellStyle name="常规" xfId="0" builtinId="0"/>
    <cellStyle name="常规 10" xfId="144"/>
    <cellStyle name="常规 10 2" xfId="145"/>
    <cellStyle name="常规 10 2 2" xfId="322"/>
    <cellStyle name="常规 10 3" xfId="399"/>
    <cellStyle name="常规 10 4" xfId="253"/>
    <cellStyle name="常规 10_2020年部门预算编制草表(2019-10-11)" xfId="146"/>
    <cellStyle name="常规 11" xfId="44"/>
    <cellStyle name="常规 11 2" xfId="147"/>
    <cellStyle name="常规 11 3" xfId="400"/>
    <cellStyle name="常规 11 4" xfId="254"/>
    <cellStyle name="常规 11_2020年部门预算编制草表(2019-10-11)" xfId="148"/>
    <cellStyle name="常规 12" xfId="149"/>
    <cellStyle name="常规 12 2" xfId="401"/>
    <cellStyle name="常规 12 3" xfId="255"/>
    <cellStyle name="常规 12_2020年部门预算编制草表(2019-10-11)" xfId="150"/>
    <cellStyle name="常规 13" xfId="151"/>
    <cellStyle name="常规 13 2" xfId="323"/>
    <cellStyle name="常规 14" xfId="152"/>
    <cellStyle name="常规 14 2" xfId="324"/>
    <cellStyle name="常规 15" xfId="154"/>
    <cellStyle name="常规 15 2" xfId="325"/>
    <cellStyle name="常规 16" xfId="156"/>
    <cellStyle name="常规 16 2" xfId="326"/>
    <cellStyle name="常规 17" xfId="158"/>
    <cellStyle name="常规 17 2" xfId="327"/>
    <cellStyle name="常规 18" xfId="160"/>
    <cellStyle name="常规 18 2" xfId="328"/>
    <cellStyle name="常规 19" xfId="162"/>
    <cellStyle name="常规 19 2" xfId="329"/>
    <cellStyle name="常规 2" xfId="163"/>
    <cellStyle name="常规 2 2" xfId="164"/>
    <cellStyle name="常规 2 2 2" xfId="167"/>
    <cellStyle name="常规 2 2 3" xfId="104"/>
    <cellStyle name="常规 2 3" xfId="168"/>
    <cellStyle name="常规 2 4" xfId="169"/>
    <cellStyle name="常规 2 4 2" xfId="330"/>
    <cellStyle name="常规 2 5" xfId="171"/>
    <cellStyle name="常规 2 6" xfId="395"/>
    <cellStyle name="常规 2 7" xfId="256"/>
    <cellStyle name="常规 2_2017年财政预算报表(财政最后定稿于）" xfId="172"/>
    <cellStyle name="常规 2_港口卫生院2019年新政府预算表(机构改革后4-6)万" xfId="174"/>
    <cellStyle name="常规 20" xfId="153"/>
    <cellStyle name="常规 20 2" xfId="331"/>
    <cellStyle name="常规 21" xfId="155"/>
    <cellStyle name="常规 21 2" xfId="332"/>
    <cellStyle name="常规 22" xfId="157"/>
    <cellStyle name="常规 22 2" xfId="333"/>
    <cellStyle name="常规 23" xfId="159"/>
    <cellStyle name="常规 23 2" xfId="334"/>
    <cellStyle name="常规 24" xfId="161"/>
    <cellStyle name="常规 24 2" xfId="335"/>
    <cellStyle name="常规 25" xfId="176"/>
    <cellStyle name="常规 25 2" xfId="336"/>
    <cellStyle name="常规 26" xfId="21"/>
    <cellStyle name="常规 26 2" xfId="337"/>
    <cellStyle name="常规 27" xfId="178"/>
    <cellStyle name="常规 27 2" xfId="338"/>
    <cellStyle name="常规 28" xfId="180"/>
    <cellStyle name="常规 28 2" xfId="339"/>
    <cellStyle name="常规 29" xfId="182"/>
    <cellStyle name="常规 29 2" xfId="340"/>
    <cellStyle name="常规 3" xfId="51"/>
    <cellStyle name="常规 3 2" xfId="184"/>
    <cellStyle name="常规 3 2 2" xfId="64"/>
    <cellStyle name="常规 3 2 2 2" xfId="341"/>
    <cellStyle name="常规 3_2017年财政预算报表(财政最后定稿于）" xfId="185"/>
    <cellStyle name="常规 3_港口卫生院2019年新政府预算表(机构改革后4-6)万_2020年部门预算编制草表(2019-10-11)" xfId="9"/>
    <cellStyle name="常规 30" xfId="175"/>
    <cellStyle name="常规 30 2" xfId="342"/>
    <cellStyle name="常规 31" xfId="20"/>
    <cellStyle name="常规 31 2" xfId="343"/>
    <cellStyle name="常规 32" xfId="177"/>
    <cellStyle name="常规 32 2" xfId="344"/>
    <cellStyle name="常规 33" xfId="179"/>
    <cellStyle name="常规 33 2" xfId="345"/>
    <cellStyle name="常规 34" xfId="181"/>
    <cellStyle name="常规 34 2" xfId="346"/>
    <cellStyle name="常规 35" xfId="187"/>
    <cellStyle name="常规 35 2" xfId="347"/>
    <cellStyle name="常规 36" xfId="189"/>
    <cellStyle name="常规 36 2" xfId="348"/>
    <cellStyle name="常规 37" xfId="166"/>
    <cellStyle name="常规 37 2" xfId="349"/>
    <cellStyle name="常规 38" xfId="103"/>
    <cellStyle name="常规 38 2" xfId="350"/>
    <cellStyle name="常规 39" xfId="4"/>
    <cellStyle name="常规 39 2" xfId="351"/>
    <cellStyle name="常规 4" xfId="54"/>
    <cellStyle name="常规 4 2" xfId="190"/>
    <cellStyle name="常规 4 2 2" xfId="191"/>
    <cellStyle name="常规 4 2 3" xfId="352"/>
    <cellStyle name="常规 4 3" xfId="396"/>
    <cellStyle name="常规 4 4" xfId="257"/>
    <cellStyle name="常规 4_港口卫生院2019年新政府预算表(机构改革后4-6)万" xfId="27"/>
    <cellStyle name="常规 4_港口卫生院2019年新政府预算表(机构改革后4-6)万_2020年部门预算编制草表(2019-10-11)" xfId="183"/>
    <cellStyle name="常规 40" xfId="186"/>
    <cellStyle name="常规 40 2" xfId="353"/>
    <cellStyle name="常规 41" xfId="188"/>
    <cellStyle name="常规 41 2" xfId="354"/>
    <cellStyle name="常规 42" xfId="165"/>
    <cellStyle name="常规 42 2" xfId="355"/>
    <cellStyle name="常规 43" xfId="102"/>
    <cellStyle name="常规 43 2" xfId="356"/>
    <cellStyle name="常规 44" xfId="3"/>
    <cellStyle name="常规 45" xfId="106"/>
    <cellStyle name="常规 46" xfId="384"/>
    <cellStyle name="常规 47" xfId="385"/>
    <cellStyle name="常规 48" xfId="386"/>
    <cellStyle name="常规 49" xfId="387"/>
    <cellStyle name="常规 5" xfId="90"/>
    <cellStyle name="常规 5 2" xfId="17"/>
    <cellStyle name="常规 5 2 2" xfId="423"/>
    <cellStyle name="常规 5 2 3" xfId="357"/>
    <cellStyle name="常规 5 3" xfId="402"/>
    <cellStyle name="常规 5 4" xfId="258"/>
    <cellStyle name="常规 5_2020年部门预算编制草表(2019-10-11)" xfId="192"/>
    <cellStyle name="常规 50" xfId="388"/>
    <cellStyle name="常规 51" xfId="389"/>
    <cellStyle name="常规 52" xfId="390"/>
    <cellStyle name="常规 53" xfId="391"/>
    <cellStyle name="常规 54" xfId="392"/>
    <cellStyle name="常规 55" xfId="393"/>
    <cellStyle name="常规 56" xfId="398"/>
    <cellStyle name="常规 57" xfId="420"/>
    <cellStyle name="常规 58" xfId="467"/>
    <cellStyle name="常规 59" xfId="468"/>
    <cellStyle name="常规 6" xfId="10"/>
    <cellStyle name="常规 6 2" xfId="194"/>
    <cellStyle name="常规 6 2 2" xfId="453"/>
    <cellStyle name="常规 6 2 3" xfId="358"/>
    <cellStyle name="常规 6 3" xfId="403"/>
    <cellStyle name="常规 6 4" xfId="259"/>
    <cellStyle name="常规 6_2020年部门预算编制草表(2019-10-11)" xfId="195"/>
    <cellStyle name="常规 60" xfId="469"/>
    <cellStyle name="常规 61" xfId="470"/>
    <cellStyle name="常规 62" xfId="471"/>
    <cellStyle name="常规 63" xfId="472"/>
    <cellStyle name="常规 64" xfId="473"/>
    <cellStyle name="常规 65" xfId="474"/>
    <cellStyle name="常规 66" xfId="475"/>
    <cellStyle name="常规 67" xfId="476"/>
    <cellStyle name="常规 68" xfId="477"/>
    <cellStyle name="常规 69" xfId="251"/>
    <cellStyle name="常规 7" xfId="196"/>
    <cellStyle name="常规 7 2" xfId="197"/>
    <cellStyle name="常规 7 2 2" xfId="454"/>
    <cellStyle name="常规 7 2 3" xfId="359"/>
    <cellStyle name="常规 7 3" xfId="404"/>
    <cellStyle name="常规 7 4" xfId="260"/>
    <cellStyle name="常规 70" xfId="383"/>
    <cellStyle name="常规 71" xfId="481"/>
    <cellStyle name="常规 8" xfId="198"/>
    <cellStyle name="常规 8 2" xfId="25"/>
    <cellStyle name="常规 8 2 2" xfId="427"/>
    <cellStyle name="常规 8 2 3" xfId="360"/>
    <cellStyle name="常规 8 3" xfId="405"/>
    <cellStyle name="常规 8 4" xfId="261"/>
    <cellStyle name="常规 8_2020年部门预算编制草表(2019-10-11)" xfId="99"/>
    <cellStyle name="常规 9" xfId="199"/>
    <cellStyle name="常规 9 2" xfId="69"/>
    <cellStyle name="常规 9 3" xfId="406"/>
    <cellStyle name="常规 9 4" xfId="262"/>
    <cellStyle name="常规 9_2020年部门预算编制草表(2019-10-11)" xfId="200"/>
    <cellStyle name="常规_港口卫生院2019年新政府预算表(机构改革后4-6)万_2020年部门预算编制草表(2019-10-11)" xfId="203"/>
    <cellStyle name="好 2" xfId="204"/>
    <cellStyle name="好 2 2" xfId="456"/>
    <cellStyle name="好 2 3" xfId="361"/>
    <cellStyle name="好 3" xfId="206"/>
    <cellStyle name="好_1、茶厂设备更新" xfId="207"/>
    <cellStyle name="好_2012年指标帐(九江县)" xfId="209"/>
    <cellStyle name="好_2012年指标帐(九江县) 2" xfId="457"/>
    <cellStyle name="好_2012年指标帐(九江县) 3" xfId="362"/>
    <cellStyle name="好_2020年部门预算编制草表(2019-10-11)" xfId="18"/>
    <cellStyle name="好_2020年部门预算编制草表(2019-10-11) 2" xfId="425"/>
    <cellStyle name="好_2020年部门预算编制草表(2019-10-11) 3" xfId="263"/>
    <cellStyle name="好_8、九江金蕾中草药有限公司中草药种" xfId="130"/>
    <cellStyle name="好_9、九江柴新种养专业合作社养殖龙虾、种植蔬菜黄豆" xfId="59"/>
    <cellStyle name="好_城门卫生院2019年部门预算编制草表" xfId="210"/>
    <cellStyle name="好_九江县2012年指标帐(终)" xfId="71"/>
    <cellStyle name="好_九江县2012年指标帐(终) 2" xfId="437"/>
    <cellStyle name="好_九江县2012年指标帐(终) 3" xfId="363"/>
    <cellStyle name="好_欠脚下村庄整治" xfId="211"/>
    <cellStyle name="好_社保基金预算" xfId="19"/>
    <cellStyle name="好_政府性基金预算" xfId="212"/>
    <cellStyle name="汇总 2" xfId="213"/>
    <cellStyle name="汇总 2 2" xfId="364"/>
    <cellStyle name="汇总 3" xfId="214"/>
    <cellStyle name="汇总 3 2" xfId="365"/>
    <cellStyle name="计算 2" xfId="7"/>
    <cellStyle name="计算 2 2" xfId="422"/>
    <cellStyle name="计算 2 3" xfId="366"/>
    <cellStyle name="计算 3" xfId="28"/>
    <cellStyle name="检查单元格 2" xfId="216"/>
    <cellStyle name="检查单元格 2 2" xfId="458"/>
    <cellStyle name="检查单元格 2 3" xfId="367"/>
    <cellStyle name="检查单元格 3" xfId="202"/>
    <cellStyle name="解释性文本 2" xfId="217"/>
    <cellStyle name="警告文本 2" xfId="218"/>
    <cellStyle name="链接单元格 2" xfId="219"/>
    <cellStyle name="普通_97-917" xfId="220"/>
    <cellStyle name="千分位[0]_laroux" xfId="33"/>
    <cellStyle name="千分位_97-917" xfId="221"/>
    <cellStyle name="千位[0]_1" xfId="205"/>
    <cellStyle name="千位_1" xfId="222"/>
    <cellStyle name="千位分隔" xfId="8" builtinId="3"/>
    <cellStyle name="千位分隔 10" xfId="15"/>
    <cellStyle name="千位分隔 10 2" xfId="417"/>
    <cellStyle name="千位分隔 10 2 2" xfId="485"/>
    <cellStyle name="千位分隔 10 3" xfId="424"/>
    <cellStyle name="千位分隔 10 4" xfId="478"/>
    <cellStyle name="千位分隔 10 4 2" xfId="488"/>
    <cellStyle name="千位分隔 10 5" xfId="368"/>
    <cellStyle name="千位分隔 10 6" xfId="482"/>
    <cellStyle name="千位分隔 11" xfId="394"/>
    <cellStyle name="千位分隔 2" xfId="223"/>
    <cellStyle name="千位分隔 2 2" xfId="114"/>
    <cellStyle name="千位分隔 2 3" xfId="224"/>
    <cellStyle name="千位分隔 2 4" xfId="397"/>
    <cellStyle name="千位分隔 3" xfId="126"/>
    <cellStyle name="千位分隔 3 2" xfId="14"/>
    <cellStyle name="千位分隔 3 2 2" xfId="226"/>
    <cellStyle name="千位分隔 3 2 2 2" xfId="369"/>
    <cellStyle name="千位分隔 4" xfId="128"/>
    <cellStyle name="千位分隔 5" xfId="215"/>
    <cellStyle name="千位分隔 5 2" xfId="227"/>
    <cellStyle name="千位分隔 5 2 2" xfId="418"/>
    <cellStyle name="千位分隔 5 2 2 2" xfId="486"/>
    <cellStyle name="千位分隔 5 2 3" xfId="459"/>
    <cellStyle name="千位分隔 5 2 4" xfId="479"/>
    <cellStyle name="千位分隔 5 2 4 2" xfId="489"/>
    <cellStyle name="千位分隔 5 2 5" xfId="370"/>
    <cellStyle name="千位分隔 5 2 6" xfId="483"/>
    <cellStyle name="千位分隔 6" xfId="201"/>
    <cellStyle name="千位分隔 6 2" xfId="455"/>
    <cellStyle name="千位分隔 6 3" xfId="371"/>
    <cellStyle name="千位分隔 7" xfId="228"/>
    <cellStyle name="千位分隔 7 2" xfId="460"/>
    <cellStyle name="千位分隔 7 3" xfId="372"/>
    <cellStyle name="千位分隔 8" xfId="229"/>
    <cellStyle name="千位分隔 9" xfId="230"/>
    <cellStyle name="千位分隔 9 2" xfId="419"/>
    <cellStyle name="千位分隔 9 2 2" xfId="487"/>
    <cellStyle name="千位分隔 9 3" xfId="461"/>
    <cellStyle name="千位分隔 9 4" xfId="480"/>
    <cellStyle name="千位分隔 9 4 2" xfId="490"/>
    <cellStyle name="千位分隔 9 5" xfId="373"/>
    <cellStyle name="千位分隔 9 6" xfId="484"/>
    <cellStyle name="强调文字颜色 1 2" xfId="231"/>
    <cellStyle name="强调文字颜色 1 2 2" xfId="462"/>
    <cellStyle name="强调文字颜色 1 2 3" xfId="374"/>
    <cellStyle name="强调文字颜色 1 3" xfId="232"/>
    <cellStyle name="强调文字颜色 2 2" xfId="142"/>
    <cellStyle name="强调文字颜色 2 2 2" xfId="451"/>
    <cellStyle name="强调文字颜色 2 2 3" xfId="375"/>
    <cellStyle name="强调文字颜色 2 3" xfId="233"/>
    <cellStyle name="强调文字颜色 3 2" xfId="234"/>
    <cellStyle name="强调文字颜色 3 2 2" xfId="463"/>
    <cellStyle name="强调文字颜色 3 2 3" xfId="376"/>
    <cellStyle name="强调文字颜色 3 3" xfId="235"/>
    <cellStyle name="强调文字颜色 4 2" xfId="170"/>
    <cellStyle name="强调文字颜色 4 2 2" xfId="452"/>
    <cellStyle name="强调文字颜色 4 2 3" xfId="377"/>
    <cellStyle name="强调文字颜色 4 3" xfId="139"/>
    <cellStyle name="强调文字颜色 5 2" xfId="236"/>
    <cellStyle name="强调文字颜色 5 2 2" xfId="464"/>
    <cellStyle name="强调文字颜色 5 2 3" xfId="378"/>
    <cellStyle name="强调文字颜色 5 3" xfId="237"/>
    <cellStyle name="强调文字颜色 6 2" xfId="238"/>
    <cellStyle name="强调文字颜色 6 2 2" xfId="465"/>
    <cellStyle name="强调文字颜色 6 2 3" xfId="379"/>
    <cellStyle name="强调文字颜色 6 3" xfId="173"/>
    <cellStyle name="适中 2" xfId="31"/>
    <cellStyle name="适中 2 2" xfId="429"/>
    <cellStyle name="适中 2 3" xfId="380"/>
    <cellStyle name="适中 3" xfId="61"/>
    <cellStyle name="输出 2" xfId="26"/>
    <cellStyle name="输出 2 2" xfId="428"/>
    <cellStyle name="输出 2 3" xfId="381"/>
    <cellStyle name="输出 3" xfId="2"/>
    <cellStyle name="输入 2" xfId="239"/>
    <cellStyle name="输入 2 2" xfId="466"/>
    <cellStyle name="输入 2 3" xfId="382"/>
    <cellStyle name="输入 3" xfId="37"/>
    <cellStyle name="未定义" xfId="240"/>
    <cellStyle name="未定义 2" xfId="208"/>
    <cellStyle name="未定义 3" xfId="241"/>
    <cellStyle name="样式 1" xfId="242"/>
    <cellStyle name="样式 1 2" xfId="243"/>
    <cellStyle name="样式 1 3" xfId="244"/>
    <cellStyle name="着色 1" xfId="63"/>
    <cellStyle name="着色 2" xfId="66"/>
    <cellStyle name="着色 3" xfId="245"/>
    <cellStyle name="着色 4" xfId="47"/>
    <cellStyle name="着色 5" xfId="23"/>
    <cellStyle name="着色 6" xfId="87"/>
    <cellStyle name="注释 10" xfId="50"/>
    <cellStyle name="注释 10 2" xfId="407"/>
    <cellStyle name="注释 10 3" xfId="264"/>
    <cellStyle name="注释 11" xfId="53"/>
    <cellStyle name="注释 11 2" xfId="408"/>
    <cellStyle name="注释 11 3" xfId="265"/>
    <cellStyle name="注释 2" xfId="193"/>
    <cellStyle name="注释 2 2" xfId="409"/>
    <cellStyle name="注释 2 3" xfId="266"/>
    <cellStyle name="注释 3" xfId="225"/>
    <cellStyle name="注释 3 2" xfId="410"/>
    <cellStyle name="注释 3 3" xfId="267"/>
    <cellStyle name="注释 4" xfId="246"/>
    <cellStyle name="注释 4 2" xfId="411"/>
    <cellStyle name="注释 4 3" xfId="268"/>
    <cellStyle name="注释 5" xfId="12"/>
    <cellStyle name="注释 5 2" xfId="412"/>
    <cellStyle name="注释 5 3" xfId="269"/>
    <cellStyle name="注释 6" xfId="247"/>
    <cellStyle name="注释 6 2" xfId="413"/>
    <cellStyle name="注释 6 3" xfId="270"/>
    <cellStyle name="注释 7" xfId="248"/>
    <cellStyle name="注释 7 2" xfId="414"/>
    <cellStyle name="注释 7 3" xfId="271"/>
    <cellStyle name="注释 8" xfId="249"/>
    <cellStyle name="注释 8 2" xfId="415"/>
    <cellStyle name="注释 8 3" xfId="272"/>
    <cellStyle name="注释 9" xfId="250"/>
    <cellStyle name="注释 9 2" xfId="416"/>
    <cellStyle name="注释 9 3" xfId="27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B5" sqref="B5"/>
    </sheetView>
  </sheetViews>
  <sheetFormatPr defaultColWidth="9" defaultRowHeight="15.6"/>
  <cols>
    <col min="1" max="1" width="27.59765625" customWidth="1"/>
    <col min="2" max="2" width="22.69921875" customWidth="1"/>
    <col min="3" max="3" width="14.59765625" customWidth="1"/>
    <col min="4" max="4" width="7.19921875" customWidth="1"/>
    <col min="5" max="5" width="6.69921875" customWidth="1"/>
  </cols>
  <sheetData>
    <row r="1" spans="1:9" ht="43.5" customHeight="1"/>
    <row r="2" spans="1:9" ht="24" customHeight="1">
      <c r="F2" s="293"/>
      <c r="G2" s="293"/>
      <c r="H2" s="293"/>
      <c r="I2" s="293"/>
    </row>
    <row r="3" spans="1:9" ht="52.5" customHeight="1">
      <c r="A3" s="294" t="s">
        <v>0</v>
      </c>
      <c r="B3" s="294"/>
      <c r="C3" s="294"/>
      <c r="D3" s="294"/>
      <c r="E3" s="294"/>
      <c r="F3" s="294"/>
      <c r="G3" s="294"/>
      <c r="H3" s="294"/>
      <c r="I3" s="294"/>
    </row>
    <row r="4" spans="1:9" ht="99" customHeight="1">
      <c r="A4" s="273"/>
      <c r="B4" s="273"/>
      <c r="C4" s="273"/>
      <c r="D4" s="273"/>
      <c r="E4" s="273"/>
    </row>
    <row r="5" spans="1:9" ht="48.75" customHeight="1">
      <c r="A5" s="274" t="s">
        <v>1</v>
      </c>
      <c r="B5" s="274"/>
      <c r="C5" s="295"/>
      <c r="D5" s="295"/>
      <c r="E5" s="295"/>
      <c r="F5" s="275"/>
      <c r="G5" s="275"/>
      <c r="H5" s="275"/>
      <c r="I5" s="275"/>
    </row>
    <row r="6" spans="1:9" ht="24" customHeight="1">
      <c r="A6" s="276"/>
      <c r="B6" s="276"/>
      <c r="C6" s="275"/>
      <c r="D6" s="275"/>
      <c r="E6" s="275"/>
      <c r="F6" s="275"/>
      <c r="G6" s="275"/>
      <c r="H6" s="275"/>
      <c r="I6" s="275"/>
    </row>
    <row r="7" spans="1:9" ht="45" customHeight="1">
      <c r="A7" s="292" t="s">
        <v>2</v>
      </c>
      <c r="B7" s="292"/>
      <c r="C7" s="292"/>
      <c r="D7" s="292"/>
      <c r="E7" s="292"/>
      <c r="F7" s="292"/>
      <c r="G7" s="292"/>
      <c r="H7" s="292"/>
      <c r="I7" s="292"/>
    </row>
    <row r="8" spans="1:9" ht="16.5" customHeight="1">
      <c r="A8" s="295"/>
      <c r="B8" s="295"/>
      <c r="C8" s="295"/>
      <c r="D8" s="295"/>
      <c r="E8" s="295"/>
      <c r="F8" s="275"/>
      <c r="G8" s="275"/>
      <c r="H8" s="275"/>
      <c r="I8" s="275"/>
    </row>
    <row r="9" spans="1:9" ht="37.5" customHeight="1">
      <c r="A9" s="277" t="s">
        <v>3</v>
      </c>
      <c r="B9" s="275"/>
      <c r="C9" s="275"/>
      <c r="D9" s="275"/>
      <c r="E9" s="275"/>
      <c r="F9" s="275"/>
      <c r="G9" s="275"/>
      <c r="H9" s="275"/>
      <c r="I9" s="275"/>
    </row>
    <row r="10" spans="1:9" ht="37.5" customHeight="1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 ht="22.2">
      <c r="A11" s="292" t="s">
        <v>4</v>
      </c>
      <c r="B11" s="292"/>
      <c r="C11" s="275"/>
      <c r="D11" s="275"/>
      <c r="E11" s="275"/>
      <c r="F11" s="275"/>
      <c r="G11" s="275"/>
      <c r="H11" s="275"/>
      <c r="I11" s="275"/>
    </row>
    <row r="12" spans="1:9" ht="25.8">
      <c r="A12" s="278"/>
      <c r="B12" s="278"/>
      <c r="C12" s="278"/>
      <c r="D12" s="278"/>
      <c r="E12" s="278"/>
    </row>
    <row r="13" spans="1:9" ht="25.8">
      <c r="A13" s="278"/>
      <c r="B13" s="278"/>
      <c r="C13" s="278"/>
      <c r="D13" s="278"/>
      <c r="E13" s="278"/>
    </row>
    <row r="14" spans="1:9" ht="25.8">
      <c r="A14" s="278"/>
      <c r="B14" s="278"/>
      <c r="C14" s="278"/>
      <c r="D14" s="278"/>
      <c r="E14" s="278"/>
    </row>
  </sheetData>
  <mergeCells count="6">
    <mergeCell ref="A11:B11"/>
    <mergeCell ref="F2:I2"/>
    <mergeCell ref="A3:I3"/>
    <mergeCell ref="C5:E5"/>
    <mergeCell ref="A7:I7"/>
    <mergeCell ref="A8:E8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6"/>
  <sheetViews>
    <sheetView zoomScale="85" zoomScaleNormal="85" workbookViewId="0">
      <selection activeCell="C6" sqref="C6"/>
    </sheetView>
  </sheetViews>
  <sheetFormatPr defaultColWidth="9" defaultRowHeight="15.6"/>
  <cols>
    <col min="1" max="1" width="28.3984375" style="154" customWidth="1"/>
    <col min="2" max="2" width="12.19921875" customWidth="1"/>
    <col min="3" max="3" width="10.3984375" customWidth="1"/>
    <col min="4" max="4" width="11.59765625" customWidth="1"/>
    <col min="5" max="5" width="8.3984375" customWidth="1"/>
    <col min="6" max="8" width="8.8984375" customWidth="1"/>
    <col min="9" max="9" width="10.19921875" customWidth="1"/>
  </cols>
  <sheetData>
    <row r="1" spans="1:9" ht="33" customHeight="1">
      <c r="A1" s="313" t="s">
        <v>275</v>
      </c>
      <c r="B1" s="313"/>
      <c r="C1" s="313"/>
      <c r="D1" s="313"/>
      <c r="E1" s="313"/>
      <c r="F1" s="313"/>
      <c r="G1" s="313"/>
      <c r="H1" s="313"/>
      <c r="I1" s="313"/>
    </row>
    <row r="2" spans="1:9" ht="18.75" customHeight="1">
      <c r="A2" s="142" t="s">
        <v>73</v>
      </c>
      <c r="B2" s="155"/>
      <c r="C2" s="155"/>
      <c r="H2" s="156"/>
      <c r="I2" s="164" t="s">
        <v>7</v>
      </c>
    </row>
    <row r="3" spans="1:9" s="154" customFormat="1" ht="21.75" customHeight="1">
      <c r="A3" s="330" t="s">
        <v>76</v>
      </c>
      <c r="B3" s="329" t="s">
        <v>276</v>
      </c>
      <c r="C3" s="330"/>
      <c r="D3" s="330"/>
      <c r="E3" s="330"/>
      <c r="F3" s="330"/>
      <c r="G3" s="330"/>
      <c r="H3" s="330"/>
      <c r="I3" s="330" t="s">
        <v>17</v>
      </c>
    </row>
    <row r="4" spans="1:9" ht="50.25" customHeight="1">
      <c r="A4" s="330"/>
      <c r="B4" s="158" t="s">
        <v>25</v>
      </c>
      <c r="C4" s="159" t="s">
        <v>164</v>
      </c>
      <c r="D4" s="159" t="s">
        <v>165</v>
      </c>
      <c r="E4" s="160" t="s">
        <v>163</v>
      </c>
      <c r="F4" s="160" t="s">
        <v>248</v>
      </c>
      <c r="G4" s="160" t="s">
        <v>277</v>
      </c>
      <c r="H4" s="160" t="s">
        <v>249</v>
      </c>
      <c r="I4" s="330"/>
    </row>
    <row r="5" spans="1:9" ht="35.25" customHeight="1">
      <c r="A5" s="161" t="s">
        <v>278</v>
      </c>
      <c r="B5" s="162">
        <f t="shared" ref="B5:H5" si="0">SUM(B6:B16)</f>
        <v>0</v>
      </c>
      <c r="C5" s="162">
        <f t="shared" si="0"/>
        <v>0</v>
      </c>
      <c r="D5" s="162">
        <f t="shared" si="0"/>
        <v>0</v>
      </c>
      <c r="E5" s="162">
        <f t="shared" si="0"/>
        <v>0</v>
      </c>
      <c r="F5" s="162">
        <f t="shared" si="0"/>
        <v>0</v>
      </c>
      <c r="G5" s="162">
        <f t="shared" si="0"/>
        <v>0</v>
      </c>
      <c r="H5" s="162">
        <f t="shared" si="0"/>
        <v>0</v>
      </c>
      <c r="I5" s="162"/>
    </row>
    <row r="6" spans="1:9" ht="35.25" customHeight="1">
      <c r="A6" s="163" t="s">
        <v>279</v>
      </c>
      <c r="B6" s="162">
        <f>SUM(C6:H6)</f>
        <v>0</v>
      </c>
      <c r="C6" s="162"/>
      <c r="D6" s="162"/>
      <c r="E6" s="162"/>
      <c r="F6" s="162"/>
      <c r="G6" s="162"/>
      <c r="H6" s="162"/>
      <c r="I6" s="162"/>
    </row>
    <row r="7" spans="1:9" ht="35.25" customHeight="1">
      <c r="A7" s="163" t="s">
        <v>280</v>
      </c>
      <c r="B7" s="162">
        <f t="shared" ref="B7:B16" si="1">SUM(C7:H7)</f>
        <v>0</v>
      </c>
      <c r="C7" s="162"/>
      <c r="D7" s="162"/>
      <c r="E7" s="162"/>
      <c r="F7" s="162"/>
      <c r="G7" s="162"/>
      <c r="H7" s="162"/>
      <c r="I7" s="162"/>
    </row>
    <row r="8" spans="1:9" ht="35.25" customHeight="1">
      <c r="A8" s="163" t="s">
        <v>281</v>
      </c>
      <c r="B8" s="162">
        <f t="shared" si="1"/>
        <v>0</v>
      </c>
      <c r="C8" s="162"/>
      <c r="D8" s="162"/>
      <c r="E8" s="162"/>
      <c r="F8" s="162"/>
      <c r="G8" s="162"/>
      <c r="H8" s="162"/>
      <c r="I8" s="162"/>
    </row>
    <row r="9" spans="1:9" ht="35.25" customHeight="1">
      <c r="A9" s="163" t="s">
        <v>282</v>
      </c>
      <c r="B9" s="162">
        <f t="shared" si="1"/>
        <v>0</v>
      </c>
      <c r="C9" s="162"/>
      <c r="D9" s="162"/>
      <c r="E9" s="162"/>
      <c r="F9" s="162"/>
      <c r="G9" s="162"/>
      <c r="H9" s="162"/>
      <c r="I9" s="162"/>
    </row>
    <row r="10" spans="1:9" ht="35.25" customHeight="1">
      <c r="A10" s="163" t="s">
        <v>283</v>
      </c>
      <c r="B10" s="162">
        <f t="shared" si="1"/>
        <v>0</v>
      </c>
      <c r="C10" s="12"/>
      <c r="D10" s="12"/>
      <c r="E10" s="12"/>
      <c r="F10" s="12"/>
      <c r="G10" s="12"/>
      <c r="H10" s="12"/>
      <c r="I10" s="12"/>
    </row>
    <row r="11" spans="1:9" ht="35.25" customHeight="1">
      <c r="A11" s="163" t="s">
        <v>284</v>
      </c>
      <c r="B11" s="162">
        <f t="shared" si="1"/>
        <v>0</v>
      </c>
      <c r="C11" s="12"/>
      <c r="D11" s="12"/>
      <c r="E11" s="12"/>
      <c r="F11" s="12"/>
      <c r="G11" s="12"/>
      <c r="H11" s="12"/>
      <c r="I11" s="12"/>
    </row>
    <row r="12" spans="1:9" ht="35.25" customHeight="1">
      <c r="A12" s="163" t="s">
        <v>285</v>
      </c>
      <c r="B12" s="162">
        <f t="shared" si="1"/>
        <v>0</v>
      </c>
      <c r="C12" s="12"/>
      <c r="D12" s="12"/>
      <c r="E12" s="12"/>
      <c r="F12" s="12"/>
      <c r="G12" s="12"/>
      <c r="H12" s="12"/>
      <c r="I12" s="12"/>
    </row>
    <row r="13" spans="1:9" ht="35.25" customHeight="1">
      <c r="A13" s="163" t="s">
        <v>286</v>
      </c>
      <c r="B13" s="162">
        <f t="shared" si="1"/>
        <v>0</v>
      </c>
      <c r="C13" s="12"/>
      <c r="D13" s="12"/>
      <c r="E13" s="12"/>
      <c r="F13" s="12"/>
      <c r="G13" s="12"/>
      <c r="H13" s="12"/>
      <c r="I13" s="12"/>
    </row>
    <row r="14" spans="1:9" ht="35.25" customHeight="1">
      <c r="A14" s="163" t="s">
        <v>287</v>
      </c>
      <c r="B14" s="162">
        <f t="shared" si="1"/>
        <v>0</v>
      </c>
      <c r="C14" s="12"/>
      <c r="D14" s="12"/>
      <c r="E14" s="12"/>
      <c r="F14" s="12"/>
      <c r="G14" s="12"/>
      <c r="H14" s="12"/>
      <c r="I14" s="12"/>
    </row>
    <row r="15" spans="1:9" ht="35.25" customHeight="1">
      <c r="A15" s="163" t="s">
        <v>288</v>
      </c>
      <c r="B15" s="162">
        <f t="shared" si="1"/>
        <v>0</v>
      </c>
      <c r="C15" s="12"/>
      <c r="D15" s="12"/>
      <c r="E15" s="12"/>
      <c r="F15" s="12"/>
      <c r="G15" s="12"/>
      <c r="H15" s="12"/>
      <c r="I15" s="12"/>
    </row>
    <row r="16" spans="1:9" ht="35.25" customHeight="1">
      <c r="A16" s="163" t="s">
        <v>289</v>
      </c>
      <c r="B16" s="162">
        <f t="shared" si="1"/>
        <v>0</v>
      </c>
      <c r="C16" s="12"/>
      <c r="D16" s="12"/>
      <c r="E16" s="12"/>
      <c r="F16" s="12"/>
      <c r="G16" s="12"/>
      <c r="H16" s="12"/>
      <c r="I16" s="12"/>
    </row>
  </sheetData>
  <mergeCells count="4">
    <mergeCell ref="A1:I1"/>
    <mergeCell ref="B3:H3"/>
    <mergeCell ref="A3:A4"/>
    <mergeCell ref="I3:I4"/>
  </mergeCells>
  <phoneticPr fontId="70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6" sqref="D6:H6 C6:C17 I6:I17"/>
    </sheetView>
  </sheetViews>
  <sheetFormatPr defaultColWidth="9" defaultRowHeight="15.6"/>
  <cols>
    <col min="1" max="1" width="21.5" customWidth="1"/>
    <col min="2" max="2" width="19.8984375" customWidth="1"/>
    <col min="3" max="3" width="11.69921875" customWidth="1"/>
  </cols>
  <sheetData>
    <row r="1" spans="1:10" ht="48" customHeight="1">
      <c r="A1" s="345" t="s">
        <v>290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 ht="24" customHeight="1">
      <c r="A2" s="346" t="s">
        <v>73</v>
      </c>
      <c r="B2" s="346"/>
      <c r="C2" s="30"/>
      <c r="D2" s="30"/>
      <c r="E2" s="30"/>
      <c r="F2" s="30"/>
      <c r="G2" s="30"/>
      <c r="H2" s="30"/>
      <c r="I2" s="347" t="s">
        <v>7</v>
      </c>
      <c r="J2" s="347"/>
    </row>
    <row r="3" spans="1:10" ht="18" customHeight="1">
      <c r="A3" s="348" t="s">
        <v>291</v>
      </c>
      <c r="B3" s="348" t="s">
        <v>292</v>
      </c>
      <c r="C3" s="348" t="s">
        <v>276</v>
      </c>
      <c r="D3" s="348"/>
      <c r="E3" s="348"/>
      <c r="F3" s="348"/>
      <c r="G3" s="348"/>
      <c r="H3" s="10"/>
      <c r="I3" s="12"/>
      <c r="J3" s="348" t="s">
        <v>17</v>
      </c>
    </row>
    <row r="4" spans="1:10" ht="21.75" customHeight="1">
      <c r="A4" s="348"/>
      <c r="B4" s="348"/>
      <c r="C4" s="348" t="s">
        <v>293</v>
      </c>
      <c r="D4" s="348" t="s">
        <v>294</v>
      </c>
      <c r="E4" s="348" t="s">
        <v>295</v>
      </c>
      <c r="F4" s="348" t="s">
        <v>296</v>
      </c>
      <c r="G4" s="348" t="s">
        <v>297</v>
      </c>
      <c r="H4" s="348"/>
      <c r="I4" s="348"/>
      <c r="J4" s="348"/>
    </row>
    <row r="5" spans="1:10" ht="23.25" customHeight="1">
      <c r="A5" s="348"/>
      <c r="B5" s="348"/>
      <c r="C5" s="348"/>
      <c r="D5" s="348"/>
      <c r="E5" s="348"/>
      <c r="F5" s="348"/>
      <c r="G5" s="12" t="s">
        <v>298</v>
      </c>
      <c r="H5" s="12" t="s">
        <v>299</v>
      </c>
      <c r="I5" s="153" t="s">
        <v>300</v>
      </c>
      <c r="J5" s="12"/>
    </row>
    <row r="6" spans="1:10" ht="34.5" customHeight="1">
      <c r="A6" s="348" t="s">
        <v>293</v>
      </c>
      <c r="B6" s="348"/>
      <c r="C6" s="152">
        <f t="shared" ref="C6:I6" si="0">SUM(C7:C17)</f>
        <v>0</v>
      </c>
      <c r="D6" s="152">
        <f t="shared" si="0"/>
        <v>0</v>
      </c>
      <c r="E6" s="152">
        <f t="shared" si="0"/>
        <v>0</v>
      </c>
      <c r="F6" s="152">
        <f t="shared" si="0"/>
        <v>0</v>
      </c>
      <c r="G6" s="152">
        <f t="shared" si="0"/>
        <v>0</v>
      </c>
      <c r="H6" s="152">
        <f t="shared" si="0"/>
        <v>0</v>
      </c>
      <c r="I6" s="152">
        <f t="shared" si="0"/>
        <v>0</v>
      </c>
      <c r="J6" s="12"/>
    </row>
    <row r="7" spans="1:10" ht="26.25" customHeight="1">
      <c r="A7" s="12"/>
      <c r="B7" s="12"/>
      <c r="C7" s="152">
        <f t="shared" ref="C7:C17" si="1">SUM(D7:G7)</f>
        <v>0</v>
      </c>
      <c r="D7" s="152"/>
      <c r="E7" s="152"/>
      <c r="F7" s="152"/>
      <c r="G7" s="152"/>
      <c r="H7" s="152"/>
      <c r="I7" s="152">
        <f t="shared" ref="I7:I17" si="2">G7-H7</f>
        <v>0</v>
      </c>
      <c r="J7" s="12"/>
    </row>
    <row r="8" spans="1:10" ht="26.25" customHeight="1">
      <c r="A8" s="12"/>
      <c r="B8" s="12"/>
      <c r="C8" s="152">
        <f t="shared" si="1"/>
        <v>0</v>
      </c>
      <c r="D8" s="152"/>
      <c r="E8" s="152"/>
      <c r="F8" s="152"/>
      <c r="G8" s="152"/>
      <c r="H8" s="152"/>
      <c r="I8" s="152">
        <f t="shared" si="2"/>
        <v>0</v>
      </c>
      <c r="J8" s="12"/>
    </row>
    <row r="9" spans="1:10" ht="26.25" customHeight="1">
      <c r="A9" s="12"/>
      <c r="B9" s="12"/>
      <c r="C9" s="152">
        <f t="shared" si="1"/>
        <v>0</v>
      </c>
      <c r="D9" s="152"/>
      <c r="E9" s="152"/>
      <c r="F9" s="152"/>
      <c r="G9" s="152"/>
      <c r="H9" s="152"/>
      <c r="I9" s="152">
        <f t="shared" si="2"/>
        <v>0</v>
      </c>
      <c r="J9" s="12"/>
    </row>
    <row r="10" spans="1:10" ht="26.25" customHeight="1">
      <c r="A10" s="12"/>
      <c r="B10" s="12"/>
      <c r="C10" s="152">
        <f t="shared" si="1"/>
        <v>0</v>
      </c>
      <c r="D10" s="152"/>
      <c r="E10" s="152"/>
      <c r="F10" s="152"/>
      <c r="G10" s="152"/>
      <c r="H10" s="152"/>
      <c r="I10" s="152">
        <f t="shared" si="2"/>
        <v>0</v>
      </c>
      <c r="J10" s="12"/>
    </row>
    <row r="11" spans="1:10" ht="26.25" customHeight="1">
      <c r="A11" s="12"/>
      <c r="B11" s="12"/>
      <c r="C11" s="152">
        <f t="shared" si="1"/>
        <v>0</v>
      </c>
      <c r="D11" s="152"/>
      <c r="E11" s="152"/>
      <c r="F11" s="152"/>
      <c r="G11" s="152"/>
      <c r="H11" s="152"/>
      <c r="I11" s="152">
        <f t="shared" si="2"/>
        <v>0</v>
      </c>
      <c r="J11" s="12"/>
    </row>
    <row r="12" spans="1:10" ht="26.25" customHeight="1">
      <c r="A12" s="12"/>
      <c r="B12" s="12"/>
      <c r="C12" s="152">
        <f t="shared" si="1"/>
        <v>0</v>
      </c>
      <c r="D12" s="152"/>
      <c r="E12" s="152"/>
      <c r="F12" s="152"/>
      <c r="G12" s="152"/>
      <c r="H12" s="152"/>
      <c r="I12" s="152">
        <f t="shared" si="2"/>
        <v>0</v>
      </c>
      <c r="J12" s="12"/>
    </row>
    <row r="13" spans="1:10" ht="26.25" customHeight="1">
      <c r="A13" s="12"/>
      <c r="B13" s="12"/>
      <c r="C13" s="152">
        <f t="shared" si="1"/>
        <v>0</v>
      </c>
      <c r="D13" s="152"/>
      <c r="E13" s="152"/>
      <c r="F13" s="152"/>
      <c r="G13" s="152"/>
      <c r="H13" s="152"/>
      <c r="I13" s="152">
        <f t="shared" si="2"/>
        <v>0</v>
      </c>
      <c r="J13" s="12"/>
    </row>
    <row r="14" spans="1:10" ht="26.25" customHeight="1">
      <c r="A14" s="12"/>
      <c r="B14" s="12"/>
      <c r="C14" s="152">
        <f t="shared" si="1"/>
        <v>0</v>
      </c>
      <c r="D14" s="152"/>
      <c r="E14" s="152"/>
      <c r="F14" s="152"/>
      <c r="G14" s="152"/>
      <c r="H14" s="152"/>
      <c r="I14" s="152">
        <f t="shared" si="2"/>
        <v>0</v>
      </c>
      <c r="J14" s="12"/>
    </row>
    <row r="15" spans="1:10" ht="26.25" customHeight="1">
      <c r="A15" s="12"/>
      <c r="B15" s="12"/>
      <c r="C15" s="152">
        <f t="shared" si="1"/>
        <v>0</v>
      </c>
      <c r="D15" s="152"/>
      <c r="E15" s="152"/>
      <c r="F15" s="152"/>
      <c r="G15" s="152"/>
      <c r="H15" s="152"/>
      <c r="I15" s="152">
        <f t="shared" si="2"/>
        <v>0</v>
      </c>
      <c r="J15" s="12"/>
    </row>
    <row r="16" spans="1:10" ht="26.25" customHeight="1">
      <c r="A16" s="12"/>
      <c r="B16" s="12"/>
      <c r="C16" s="152">
        <f t="shared" si="1"/>
        <v>0</v>
      </c>
      <c r="D16" s="152"/>
      <c r="E16" s="152"/>
      <c r="F16" s="152"/>
      <c r="G16" s="152"/>
      <c r="H16" s="152"/>
      <c r="I16" s="152">
        <f t="shared" si="2"/>
        <v>0</v>
      </c>
      <c r="J16" s="12"/>
    </row>
    <row r="17" spans="1:10" ht="26.25" customHeight="1">
      <c r="A17" s="12"/>
      <c r="B17" s="12"/>
      <c r="C17" s="152">
        <f t="shared" si="1"/>
        <v>0</v>
      </c>
      <c r="D17" s="152"/>
      <c r="E17" s="152"/>
      <c r="F17" s="152"/>
      <c r="G17" s="152"/>
      <c r="H17" s="152"/>
      <c r="I17" s="152">
        <f t="shared" si="2"/>
        <v>0</v>
      </c>
      <c r="J17" s="12"/>
    </row>
  </sheetData>
  <mergeCells count="13">
    <mergeCell ref="A6:B6"/>
    <mergeCell ref="A3:A5"/>
    <mergeCell ref="B3:B5"/>
    <mergeCell ref="C4:C5"/>
    <mergeCell ref="D4:D5"/>
    <mergeCell ref="A1:J1"/>
    <mergeCell ref="A2:B2"/>
    <mergeCell ref="I2:J2"/>
    <mergeCell ref="C3:G3"/>
    <mergeCell ref="G4:I4"/>
    <mergeCell ref="E4:E5"/>
    <mergeCell ref="F4:F5"/>
    <mergeCell ref="J3:J4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E11" sqref="E11"/>
    </sheetView>
  </sheetViews>
  <sheetFormatPr defaultColWidth="9" defaultRowHeight="15.6"/>
  <cols>
    <col min="1" max="1" width="5" customWidth="1"/>
    <col min="2" max="2" width="10" customWidth="1"/>
    <col min="3" max="3" width="9.5" customWidth="1"/>
    <col min="5" max="5" width="10.09765625" customWidth="1"/>
    <col min="6" max="6" width="9.59765625" customWidth="1"/>
    <col min="7" max="7" width="9.09765625" hidden="1" customWidth="1"/>
    <col min="8" max="8" width="10.3984375" hidden="1" customWidth="1"/>
    <col min="9" max="9" width="9.765625E-2" customWidth="1"/>
    <col min="10" max="10" width="11.59765625" customWidth="1"/>
    <col min="11" max="11" width="9.19921875" customWidth="1"/>
    <col min="12" max="12" width="13.8984375" hidden="1" customWidth="1"/>
    <col min="13" max="13" width="9.09765625" hidden="1" customWidth="1"/>
    <col min="14" max="14" width="9.3984375" customWidth="1"/>
    <col min="15" max="15" width="9.5" hidden="1" customWidth="1"/>
    <col min="16" max="16" width="8" customWidth="1"/>
    <col min="17" max="17" width="8.5" customWidth="1"/>
    <col min="18" max="18" width="10.09765625" customWidth="1"/>
    <col min="19" max="19" width="7.8984375" customWidth="1"/>
    <col min="20" max="20" width="6.69921875" customWidth="1"/>
    <col min="21" max="21" width="6.8984375" customWidth="1"/>
  </cols>
  <sheetData>
    <row r="1" spans="1:21" ht="21.75" customHeight="1">
      <c r="A1" s="351" t="s">
        <v>301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21">
      <c r="A2" s="346" t="s">
        <v>73</v>
      </c>
      <c r="B2" s="346"/>
    </row>
    <row r="3" spans="1:21" ht="18" customHeight="1">
      <c r="A3" s="349" t="s">
        <v>302</v>
      </c>
      <c r="B3" s="349" t="s">
        <v>303</v>
      </c>
      <c r="C3" s="349" t="s">
        <v>304</v>
      </c>
      <c r="D3" s="348" t="s">
        <v>305</v>
      </c>
      <c r="E3" s="348"/>
      <c r="F3" s="348"/>
      <c r="G3" s="348"/>
      <c r="H3" s="348"/>
      <c r="I3" s="348"/>
      <c r="J3" s="352" t="s">
        <v>306</v>
      </c>
      <c r="K3" s="353"/>
      <c r="L3" s="353"/>
      <c r="M3" s="353"/>
      <c r="N3" s="352" t="s">
        <v>307</v>
      </c>
      <c r="O3" s="353"/>
      <c r="P3" s="353"/>
      <c r="Q3" s="353"/>
      <c r="R3" s="353"/>
      <c r="S3" s="353"/>
      <c r="T3" s="148"/>
    </row>
    <row r="4" spans="1:21" ht="18" customHeight="1">
      <c r="A4" s="350"/>
      <c r="B4" s="350"/>
      <c r="C4" s="350"/>
      <c r="D4" s="10" t="s">
        <v>25</v>
      </c>
      <c r="E4" s="143" t="s">
        <v>308</v>
      </c>
      <c r="F4" s="143" t="s">
        <v>309</v>
      </c>
      <c r="G4" s="143" t="s">
        <v>310</v>
      </c>
      <c r="H4" s="143" t="s">
        <v>311</v>
      </c>
      <c r="I4" s="143"/>
      <c r="J4" s="143" t="s">
        <v>25</v>
      </c>
      <c r="K4" s="143" t="s">
        <v>312</v>
      </c>
      <c r="L4" s="143" t="s">
        <v>313</v>
      </c>
      <c r="M4" s="143" t="s">
        <v>314</v>
      </c>
      <c r="N4" s="143" t="s">
        <v>315</v>
      </c>
      <c r="O4" s="143" t="s">
        <v>316</v>
      </c>
      <c r="P4" s="143" t="s">
        <v>317</v>
      </c>
      <c r="Q4" s="143" t="s">
        <v>318</v>
      </c>
      <c r="R4" s="143" t="s">
        <v>319</v>
      </c>
      <c r="S4" s="143" t="s">
        <v>320</v>
      </c>
      <c r="T4" s="143" t="s">
        <v>321</v>
      </c>
      <c r="U4" s="149" t="s">
        <v>322</v>
      </c>
    </row>
    <row r="5" spans="1:21" ht="18" customHeight="1">
      <c r="A5" s="348" t="s">
        <v>293</v>
      </c>
      <c r="B5" s="348"/>
      <c r="C5" s="144">
        <f>SUM(D5,J5)</f>
        <v>0</v>
      </c>
      <c r="D5" s="144">
        <f>SUM(E5:I5)</f>
        <v>0</v>
      </c>
      <c r="E5" s="144">
        <f>SUM(E6:E13)</f>
        <v>0</v>
      </c>
      <c r="F5" s="144">
        <f>SUM(F6:F13)</f>
        <v>0</v>
      </c>
      <c r="G5" s="144">
        <f>SUM(G6:G13)</f>
        <v>0</v>
      </c>
      <c r="H5" s="144">
        <f>SUM(H6:H13)</f>
        <v>0</v>
      </c>
      <c r="I5" s="144">
        <f>SUM(I6:I13)</f>
        <v>0</v>
      </c>
      <c r="J5" s="144">
        <f t="shared" ref="J5:J13" si="0">SUM(K5:M5)</f>
        <v>0</v>
      </c>
      <c r="K5" s="144">
        <f t="shared" ref="K5:T5" si="1">SUM(K6:K13)</f>
        <v>0</v>
      </c>
      <c r="L5" s="144">
        <f t="shared" si="1"/>
        <v>0</v>
      </c>
      <c r="M5" s="144">
        <f t="shared" si="1"/>
        <v>0</v>
      </c>
      <c r="N5" s="147">
        <f t="shared" si="1"/>
        <v>0</v>
      </c>
      <c r="O5" s="147">
        <f t="shared" si="1"/>
        <v>0</v>
      </c>
      <c r="P5" s="147">
        <f t="shared" si="1"/>
        <v>0</v>
      </c>
      <c r="Q5" s="147">
        <f t="shared" si="1"/>
        <v>0</v>
      </c>
      <c r="R5" s="147">
        <f t="shared" si="1"/>
        <v>0</v>
      </c>
      <c r="S5" s="147">
        <f t="shared" si="1"/>
        <v>0</v>
      </c>
      <c r="T5" s="147">
        <f t="shared" si="1"/>
        <v>0</v>
      </c>
      <c r="U5" s="150"/>
    </row>
    <row r="6" spans="1:21" ht="18" customHeight="1">
      <c r="A6" s="10">
        <v>1</v>
      </c>
      <c r="B6" s="145"/>
      <c r="C6" s="144">
        <f t="shared" ref="C6:C13" si="2">SUM(D6,J6)</f>
        <v>0</v>
      </c>
      <c r="D6" s="144">
        <f t="shared" ref="D6:D13" si="3">SUM(E6:I6)</f>
        <v>0</v>
      </c>
      <c r="E6" s="146"/>
      <c r="F6" s="146"/>
      <c r="G6" s="146"/>
      <c r="H6" s="146"/>
      <c r="I6" s="146"/>
      <c r="J6" s="144">
        <f t="shared" si="0"/>
        <v>0</v>
      </c>
      <c r="K6" s="146"/>
      <c r="L6" s="146"/>
      <c r="M6" s="146"/>
      <c r="N6" s="144">
        <f>C6*12*0.08</f>
        <v>0</v>
      </c>
      <c r="O6" s="144"/>
      <c r="P6" s="144">
        <f>C6*12*0.002</f>
        <v>0</v>
      </c>
      <c r="Q6" s="144">
        <f>C6*12*0.005</f>
        <v>0</v>
      </c>
      <c r="R6" s="144">
        <f>C6*12*0.2+D6*0.2</f>
        <v>0</v>
      </c>
      <c r="S6" s="144">
        <f>T6*12</f>
        <v>0</v>
      </c>
      <c r="T6" s="144">
        <f>IF(U6&gt;600,600,U6)</f>
        <v>0</v>
      </c>
      <c r="U6" s="151">
        <f>C6*0.12</f>
        <v>0</v>
      </c>
    </row>
    <row r="7" spans="1:21" ht="18" customHeight="1">
      <c r="A7" s="10">
        <v>2</v>
      </c>
      <c r="B7" s="145"/>
      <c r="C7" s="144">
        <f t="shared" si="2"/>
        <v>0</v>
      </c>
      <c r="D7" s="144">
        <f t="shared" si="3"/>
        <v>0</v>
      </c>
      <c r="E7" s="146"/>
      <c r="F7" s="146"/>
      <c r="G7" s="146"/>
      <c r="H7" s="146"/>
      <c r="I7" s="146"/>
      <c r="J7" s="144">
        <f t="shared" si="0"/>
        <v>0</v>
      </c>
      <c r="K7" s="146"/>
      <c r="L7" s="146"/>
      <c r="M7" s="146"/>
      <c r="N7" s="144">
        <f t="shared" ref="N7:N13" si="4">C7*12*0.08</f>
        <v>0</v>
      </c>
      <c r="O7" s="144"/>
      <c r="P7" s="144">
        <f t="shared" ref="P7:P13" si="5">C7*12*0.002</f>
        <v>0</v>
      </c>
      <c r="Q7" s="144">
        <f t="shared" ref="Q7:Q13" si="6">C7*12*0.005</f>
        <v>0</v>
      </c>
      <c r="R7" s="144">
        <f t="shared" ref="R7:R13" si="7">C7*12*0.2+D7*0.2</f>
        <v>0</v>
      </c>
      <c r="S7" s="144">
        <f t="shared" ref="S7:S13" si="8">T7*12</f>
        <v>0</v>
      </c>
      <c r="T7" s="144">
        <f t="shared" ref="T7:T13" si="9">IF(U7&gt;600,600,U7)</f>
        <v>0</v>
      </c>
      <c r="U7" s="151">
        <f t="shared" ref="U7:U13" si="10">C7*0.12</f>
        <v>0</v>
      </c>
    </row>
    <row r="8" spans="1:21" ht="18" customHeight="1">
      <c r="A8" s="10">
        <v>3</v>
      </c>
      <c r="B8" s="145"/>
      <c r="C8" s="144">
        <f t="shared" si="2"/>
        <v>0</v>
      </c>
      <c r="D8" s="144">
        <f t="shared" si="3"/>
        <v>0</v>
      </c>
      <c r="E8" s="146"/>
      <c r="F8" s="146"/>
      <c r="G8" s="146"/>
      <c r="H8" s="146"/>
      <c r="I8" s="146"/>
      <c r="J8" s="144">
        <f t="shared" si="0"/>
        <v>0</v>
      </c>
      <c r="K8" s="146"/>
      <c r="L8" s="146"/>
      <c r="M8" s="146"/>
      <c r="N8" s="144">
        <f t="shared" si="4"/>
        <v>0</v>
      </c>
      <c r="O8" s="144"/>
      <c r="P8" s="144">
        <f t="shared" si="5"/>
        <v>0</v>
      </c>
      <c r="Q8" s="144">
        <f t="shared" si="6"/>
        <v>0</v>
      </c>
      <c r="R8" s="144">
        <f t="shared" si="7"/>
        <v>0</v>
      </c>
      <c r="S8" s="144">
        <f t="shared" si="8"/>
        <v>0</v>
      </c>
      <c r="T8" s="144">
        <f t="shared" si="9"/>
        <v>0</v>
      </c>
      <c r="U8" s="151">
        <f t="shared" si="10"/>
        <v>0</v>
      </c>
    </row>
    <row r="9" spans="1:21" ht="18" customHeight="1">
      <c r="A9" s="10">
        <v>4</v>
      </c>
      <c r="B9" s="145"/>
      <c r="C9" s="144">
        <f t="shared" si="2"/>
        <v>0</v>
      </c>
      <c r="D9" s="144">
        <f t="shared" si="3"/>
        <v>0</v>
      </c>
      <c r="E9" s="146"/>
      <c r="F9" s="146"/>
      <c r="G9" s="146"/>
      <c r="H9" s="146"/>
      <c r="I9" s="146"/>
      <c r="J9" s="144">
        <f t="shared" si="0"/>
        <v>0</v>
      </c>
      <c r="K9" s="146"/>
      <c r="L9" s="146"/>
      <c r="M9" s="146"/>
      <c r="N9" s="144">
        <f t="shared" si="4"/>
        <v>0</v>
      </c>
      <c r="O9" s="144"/>
      <c r="P9" s="144">
        <f t="shared" si="5"/>
        <v>0</v>
      </c>
      <c r="Q9" s="144">
        <f t="shared" si="6"/>
        <v>0</v>
      </c>
      <c r="R9" s="144">
        <f t="shared" si="7"/>
        <v>0</v>
      </c>
      <c r="S9" s="144">
        <f t="shared" si="8"/>
        <v>0</v>
      </c>
      <c r="T9" s="144">
        <f t="shared" si="9"/>
        <v>0</v>
      </c>
      <c r="U9" s="151">
        <f t="shared" si="10"/>
        <v>0</v>
      </c>
    </row>
    <row r="10" spans="1:21" ht="18" customHeight="1">
      <c r="A10" s="10">
        <v>5</v>
      </c>
      <c r="B10" s="145"/>
      <c r="C10" s="144">
        <f t="shared" si="2"/>
        <v>0</v>
      </c>
      <c r="D10" s="144">
        <f t="shared" si="3"/>
        <v>0</v>
      </c>
      <c r="E10" s="146"/>
      <c r="F10" s="146"/>
      <c r="G10" s="146"/>
      <c r="H10" s="146"/>
      <c r="I10" s="146"/>
      <c r="J10" s="144">
        <f t="shared" si="0"/>
        <v>0</v>
      </c>
      <c r="K10" s="146"/>
      <c r="L10" s="146"/>
      <c r="M10" s="146"/>
      <c r="N10" s="144">
        <f t="shared" si="4"/>
        <v>0</v>
      </c>
      <c r="O10" s="144"/>
      <c r="P10" s="144">
        <f t="shared" si="5"/>
        <v>0</v>
      </c>
      <c r="Q10" s="144">
        <f t="shared" si="6"/>
        <v>0</v>
      </c>
      <c r="R10" s="144">
        <f t="shared" si="7"/>
        <v>0</v>
      </c>
      <c r="S10" s="144">
        <f t="shared" si="8"/>
        <v>0</v>
      </c>
      <c r="T10" s="144">
        <f t="shared" si="9"/>
        <v>0</v>
      </c>
      <c r="U10" s="151">
        <f t="shared" si="10"/>
        <v>0</v>
      </c>
    </row>
    <row r="11" spans="1:21" ht="18" customHeight="1">
      <c r="A11" s="10">
        <v>6</v>
      </c>
      <c r="B11" s="145"/>
      <c r="C11" s="144">
        <f t="shared" si="2"/>
        <v>0</v>
      </c>
      <c r="D11" s="144">
        <f t="shared" si="3"/>
        <v>0</v>
      </c>
      <c r="E11" s="146"/>
      <c r="F11" s="146"/>
      <c r="G11" s="146"/>
      <c r="H11" s="146"/>
      <c r="I11" s="146"/>
      <c r="J11" s="144">
        <f t="shared" si="0"/>
        <v>0</v>
      </c>
      <c r="K11" s="146"/>
      <c r="L11" s="146"/>
      <c r="M11" s="146"/>
      <c r="N11" s="144">
        <f t="shared" si="4"/>
        <v>0</v>
      </c>
      <c r="O11" s="144"/>
      <c r="P11" s="144">
        <f t="shared" si="5"/>
        <v>0</v>
      </c>
      <c r="Q11" s="144">
        <f t="shared" si="6"/>
        <v>0</v>
      </c>
      <c r="R11" s="144">
        <f t="shared" si="7"/>
        <v>0</v>
      </c>
      <c r="S11" s="144">
        <f t="shared" si="8"/>
        <v>0</v>
      </c>
      <c r="T11" s="144">
        <f t="shared" si="9"/>
        <v>0</v>
      </c>
      <c r="U11" s="151">
        <f t="shared" si="10"/>
        <v>0</v>
      </c>
    </row>
    <row r="12" spans="1:21" ht="18" customHeight="1">
      <c r="A12" s="10">
        <v>7</v>
      </c>
      <c r="B12" s="145"/>
      <c r="C12" s="144">
        <f t="shared" si="2"/>
        <v>0</v>
      </c>
      <c r="D12" s="144">
        <f t="shared" si="3"/>
        <v>0</v>
      </c>
      <c r="E12" s="146"/>
      <c r="F12" s="146"/>
      <c r="G12" s="146"/>
      <c r="H12" s="146"/>
      <c r="I12" s="146"/>
      <c r="J12" s="144">
        <f t="shared" si="0"/>
        <v>0</v>
      </c>
      <c r="K12" s="146"/>
      <c r="L12" s="146"/>
      <c r="M12" s="146"/>
      <c r="N12" s="144">
        <f t="shared" si="4"/>
        <v>0</v>
      </c>
      <c r="O12" s="144"/>
      <c r="P12" s="144">
        <f t="shared" si="5"/>
        <v>0</v>
      </c>
      <c r="Q12" s="144">
        <f t="shared" si="6"/>
        <v>0</v>
      </c>
      <c r="R12" s="144">
        <f t="shared" si="7"/>
        <v>0</v>
      </c>
      <c r="S12" s="144">
        <f t="shared" si="8"/>
        <v>0</v>
      </c>
      <c r="T12" s="144">
        <f t="shared" si="9"/>
        <v>0</v>
      </c>
      <c r="U12" s="151">
        <f t="shared" si="10"/>
        <v>0</v>
      </c>
    </row>
    <row r="13" spans="1:21" ht="18" customHeight="1">
      <c r="A13" s="10">
        <v>8</v>
      </c>
      <c r="B13" s="12"/>
      <c r="C13" s="144">
        <f t="shared" si="2"/>
        <v>0</v>
      </c>
      <c r="D13" s="144">
        <f t="shared" si="3"/>
        <v>0</v>
      </c>
      <c r="E13" s="146"/>
      <c r="F13" s="146"/>
      <c r="G13" s="146"/>
      <c r="H13" s="146"/>
      <c r="I13" s="146"/>
      <c r="J13" s="144">
        <f t="shared" si="0"/>
        <v>0</v>
      </c>
      <c r="K13" s="146"/>
      <c r="L13" s="146"/>
      <c r="M13" s="146"/>
      <c r="N13" s="144">
        <f t="shared" si="4"/>
        <v>0</v>
      </c>
      <c r="O13" s="144"/>
      <c r="P13" s="144">
        <f t="shared" si="5"/>
        <v>0</v>
      </c>
      <c r="Q13" s="144">
        <f t="shared" si="6"/>
        <v>0</v>
      </c>
      <c r="R13" s="144">
        <f t="shared" si="7"/>
        <v>0</v>
      </c>
      <c r="S13" s="144">
        <f t="shared" si="8"/>
        <v>0</v>
      </c>
      <c r="T13" s="144">
        <f t="shared" si="9"/>
        <v>0</v>
      </c>
      <c r="U13" s="151">
        <f t="shared" si="10"/>
        <v>0</v>
      </c>
    </row>
  </sheetData>
  <mergeCells count="9">
    <mergeCell ref="N3:S3"/>
    <mergeCell ref="A5:B5"/>
    <mergeCell ref="A3:A4"/>
    <mergeCell ref="B3:B4"/>
    <mergeCell ref="C3:C4"/>
    <mergeCell ref="A1:M1"/>
    <mergeCell ref="A2:B2"/>
    <mergeCell ref="D3:I3"/>
    <mergeCell ref="J3:M3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6"/>
  <sheetViews>
    <sheetView zoomScale="115" zoomScaleNormal="115" workbookViewId="0">
      <pane xSplit="3" ySplit="5" topLeftCell="D6" activePane="bottomRight" state="frozen"/>
      <selection pane="topRight"/>
      <selection pane="bottomLeft"/>
      <selection pane="bottomRight" activeCell="I105" sqref="I105"/>
    </sheetView>
  </sheetViews>
  <sheetFormatPr defaultColWidth="9" defaultRowHeight="14.4" customHeight="1"/>
  <cols>
    <col min="1" max="1" width="4.8984375" style="98" customWidth="1"/>
    <col min="2" max="2" width="4.3984375" style="99" customWidth="1"/>
    <col min="3" max="3" width="15.8984375" style="98" customWidth="1"/>
    <col min="4" max="4" width="9" style="100" customWidth="1"/>
    <col min="5" max="5" width="4.5" style="98" customWidth="1"/>
    <col min="6" max="6" width="4.5" style="101" customWidth="1"/>
    <col min="7" max="7" width="23.3984375" style="97" customWidth="1"/>
    <col min="8" max="8" width="9.19921875" style="98" customWidth="1"/>
    <col min="9" max="14" width="8.69921875" style="98" customWidth="1"/>
    <col min="15" max="16384" width="9" style="98"/>
  </cols>
  <sheetData>
    <row r="1" spans="1:14" ht="24.75" customHeight="1">
      <c r="A1" s="354" t="s">
        <v>323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ht="17.25" customHeight="1">
      <c r="A2" s="355" t="str">
        <f>人员!A2</f>
        <v>填报单位：</v>
      </c>
      <c r="B2" s="355"/>
      <c r="C2" s="102">
        <f>封面!B5</f>
        <v>0</v>
      </c>
      <c r="D2" s="103"/>
      <c r="E2" s="104"/>
      <c r="F2" s="105"/>
      <c r="G2" s="103"/>
      <c r="H2" s="106"/>
      <c r="I2" s="106"/>
      <c r="J2" s="106"/>
      <c r="K2" s="106"/>
      <c r="L2" s="106"/>
      <c r="M2" s="106"/>
      <c r="N2" s="133" t="s">
        <v>7</v>
      </c>
    </row>
    <row r="3" spans="1:14" s="95" customFormat="1" ht="19.5" customHeight="1">
      <c r="A3" s="356" t="s">
        <v>324</v>
      </c>
      <c r="B3" s="356"/>
      <c r="C3" s="356"/>
      <c r="D3" s="383" t="s">
        <v>325</v>
      </c>
      <c r="E3" s="356" t="s">
        <v>326</v>
      </c>
      <c r="F3" s="356"/>
      <c r="G3" s="356"/>
      <c r="H3" s="395" t="s">
        <v>327</v>
      </c>
      <c r="I3" s="358" t="s">
        <v>164</v>
      </c>
      <c r="J3" s="358" t="s">
        <v>328</v>
      </c>
      <c r="K3" s="358" t="s">
        <v>329</v>
      </c>
      <c r="L3" s="358" t="s">
        <v>330</v>
      </c>
      <c r="M3" s="358" t="s">
        <v>331</v>
      </c>
      <c r="N3" s="358" t="s">
        <v>332</v>
      </c>
    </row>
    <row r="4" spans="1:14" s="96" customFormat="1" ht="14.4" customHeight="1">
      <c r="A4" s="357" t="s">
        <v>333</v>
      </c>
      <c r="B4" s="357"/>
      <c r="C4" s="357" t="s">
        <v>334</v>
      </c>
      <c r="D4" s="384"/>
      <c r="E4" s="357" t="s">
        <v>333</v>
      </c>
      <c r="F4" s="357"/>
      <c r="G4" s="357" t="s">
        <v>334</v>
      </c>
      <c r="H4" s="396"/>
      <c r="I4" s="359"/>
      <c r="J4" s="359"/>
      <c r="K4" s="359"/>
      <c r="L4" s="359"/>
      <c r="M4" s="359"/>
      <c r="N4" s="359"/>
    </row>
    <row r="5" spans="1:14" s="96" customFormat="1" ht="14.4" customHeight="1">
      <c r="A5" s="107" t="s">
        <v>335</v>
      </c>
      <c r="B5" s="107" t="s">
        <v>336</v>
      </c>
      <c r="C5" s="357"/>
      <c r="D5" s="385"/>
      <c r="E5" s="107" t="s">
        <v>335</v>
      </c>
      <c r="F5" s="108" t="s">
        <v>336</v>
      </c>
      <c r="G5" s="357"/>
      <c r="H5" s="397"/>
      <c r="I5" s="360"/>
      <c r="J5" s="360"/>
      <c r="K5" s="360"/>
      <c r="L5" s="360"/>
      <c r="M5" s="360"/>
      <c r="N5" s="360"/>
    </row>
    <row r="6" spans="1:14" s="96" customFormat="1" ht="21" customHeight="1">
      <c r="A6" s="361" t="s">
        <v>250</v>
      </c>
      <c r="B6" s="362"/>
      <c r="C6" s="363"/>
      <c r="D6" s="109">
        <f>SUM(D7,D20,D48,D65,D85,D91,D106,D109,D114,D119,D94)</f>
        <v>951.72997729999997</v>
      </c>
      <c r="E6" s="364" t="s">
        <v>250</v>
      </c>
      <c r="F6" s="365"/>
      <c r="G6" s="366"/>
      <c r="H6" s="110">
        <f>SUM(H7,H20,H48,H65,H85,H91,H94,H106,H109,H119)</f>
        <v>951.72997729999997</v>
      </c>
      <c r="I6" s="110">
        <f t="shared" ref="I6:N6" si="0">SUM(I7,I20,I48,I65,I85,I91,I94,I106,I109,I119)</f>
        <v>951.72997729999997</v>
      </c>
      <c r="J6" s="110">
        <f t="shared" si="0"/>
        <v>0</v>
      </c>
      <c r="K6" s="110">
        <f t="shared" si="0"/>
        <v>0</v>
      </c>
      <c r="L6" s="110">
        <f t="shared" si="0"/>
        <v>0</v>
      </c>
      <c r="M6" s="110">
        <f t="shared" si="0"/>
        <v>0</v>
      </c>
      <c r="N6" s="110">
        <f t="shared" si="0"/>
        <v>0</v>
      </c>
    </row>
    <row r="7" spans="1:14" s="97" customFormat="1" ht="21" customHeight="1">
      <c r="A7" s="111">
        <v>501</v>
      </c>
      <c r="B7" s="111"/>
      <c r="C7" s="112" t="s">
        <v>337</v>
      </c>
      <c r="D7" s="113">
        <f>SUM(D8:D19)</f>
        <v>596.31469530000004</v>
      </c>
      <c r="E7" s="111" t="s">
        <v>338</v>
      </c>
      <c r="F7" s="114"/>
      <c r="G7" s="115" t="s">
        <v>339</v>
      </c>
      <c r="H7" s="116">
        <f>SUM(H8:H19)</f>
        <v>596.31469530000004</v>
      </c>
      <c r="I7" s="116">
        <f t="shared" ref="I7:N7" si="1">SUM(I8:I19)</f>
        <v>596.31469530000004</v>
      </c>
      <c r="J7" s="116">
        <f t="shared" si="1"/>
        <v>0</v>
      </c>
      <c r="K7" s="116">
        <f t="shared" si="1"/>
        <v>0</v>
      </c>
      <c r="L7" s="116">
        <f t="shared" si="1"/>
        <v>0</v>
      </c>
      <c r="M7" s="116">
        <f t="shared" si="1"/>
        <v>0</v>
      </c>
      <c r="N7" s="116">
        <f t="shared" si="1"/>
        <v>0</v>
      </c>
    </row>
    <row r="8" spans="1:14" s="97" customFormat="1" ht="21" customHeight="1">
      <c r="A8" s="367"/>
      <c r="B8" s="373" t="s">
        <v>340</v>
      </c>
      <c r="C8" s="379" t="s">
        <v>341</v>
      </c>
      <c r="D8" s="386">
        <f>SUM(H8:H10)</f>
        <v>439.37330000000003</v>
      </c>
      <c r="E8" s="367"/>
      <c r="F8" s="119" t="s">
        <v>340</v>
      </c>
      <c r="G8" s="120" t="s">
        <v>342</v>
      </c>
      <c r="H8" s="116">
        <f>SUM(I8:N8)</f>
        <v>237.79320000000001</v>
      </c>
      <c r="I8" s="134">
        <f>财政统发在职人员工资!D5*12/10000+'财政非统发在职人员工资 '!D5*12/10000</f>
        <v>237.79320000000001</v>
      </c>
      <c r="J8" s="135"/>
      <c r="K8" s="135"/>
      <c r="L8" s="135"/>
      <c r="M8" s="135"/>
      <c r="N8" s="135"/>
    </row>
    <row r="9" spans="1:14" s="97" customFormat="1" ht="21" customHeight="1">
      <c r="A9" s="368"/>
      <c r="B9" s="373"/>
      <c r="C9" s="379"/>
      <c r="D9" s="386"/>
      <c r="E9" s="368"/>
      <c r="F9" s="119" t="s">
        <v>343</v>
      </c>
      <c r="G9" s="120" t="s">
        <v>344</v>
      </c>
      <c r="H9" s="116">
        <f t="shared" ref="H9:H19" si="2">SUM(I9:N9)</f>
        <v>181.76400000000001</v>
      </c>
      <c r="I9" s="134">
        <f>财政统发在职人员工资!L5*12/10000+'财政非统发在职人员工资 '!L5*12/10000</f>
        <v>181.76400000000001</v>
      </c>
      <c r="J9" s="135"/>
      <c r="K9" s="135"/>
      <c r="L9" s="135"/>
      <c r="M9" s="135"/>
      <c r="N9" s="135"/>
    </row>
    <row r="10" spans="1:14" s="97" customFormat="1" ht="21" customHeight="1">
      <c r="A10" s="368"/>
      <c r="B10" s="373"/>
      <c r="C10" s="379"/>
      <c r="D10" s="386"/>
      <c r="E10" s="368"/>
      <c r="F10" s="119" t="s">
        <v>345</v>
      </c>
      <c r="G10" s="120" t="s">
        <v>346</v>
      </c>
      <c r="H10" s="116">
        <f t="shared" si="2"/>
        <v>19.816099999999999</v>
      </c>
      <c r="I10" s="134">
        <f>财政统发在职人员工资!D5/10000+'财政非统发在职人员工资 '!D5/10000</f>
        <v>19.816099999999999</v>
      </c>
      <c r="J10" s="135"/>
      <c r="K10" s="135"/>
      <c r="L10" s="135"/>
      <c r="M10" s="135"/>
      <c r="N10" s="135"/>
    </row>
    <row r="11" spans="1:14" s="97" customFormat="1" ht="21" customHeight="1">
      <c r="A11" s="368"/>
      <c r="B11" s="374" t="s">
        <v>343</v>
      </c>
      <c r="C11" s="379" t="s">
        <v>347</v>
      </c>
      <c r="D11" s="387">
        <f>SUM(H11:H15)</f>
        <v>106.6578913</v>
      </c>
      <c r="E11" s="368"/>
      <c r="F11" s="119" t="s">
        <v>348</v>
      </c>
      <c r="G11" s="118" t="s">
        <v>349</v>
      </c>
      <c r="H11" s="116">
        <f t="shared" si="2"/>
        <v>70.215248000000003</v>
      </c>
      <c r="I11" s="134">
        <f>财政统发在职人员工资!V5*12/10000+'财政非统发在职人员工资 '!V5*12/10000</f>
        <v>70.215248000000003</v>
      </c>
      <c r="J11" s="135"/>
      <c r="K11" s="135"/>
      <c r="L11" s="135"/>
      <c r="M11" s="135"/>
      <c r="N11" s="135"/>
    </row>
    <row r="12" spans="1:14" s="97" customFormat="1" ht="21" customHeight="1">
      <c r="A12" s="368"/>
      <c r="B12" s="374"/>
      <c r="C12" s="379"/>
      <c r="D12" s="388"/>
      <c r="E12" s="368"/>
      <c r="F12" s="119" t="s">
        <v>350</v>
      </c>
      <c r="G12" s="120" t="s">
        <v>351</v>
      </c>
      <c r="H12" s="116">
        <f t="shared" si="2"/>
        <v>0</v>
      </c>
      <c r="I12" s="134"/>
      <c r="J12" s="135"/>
      <c r="K12" s="135"/>
      <c r="L12" s="135"/>
      <c r="M12" s="135"/>
      <c r="N12" s="135"/>
    </row>
    <row r="13" spans="1:14" s="97" customFormat="1" ht="21" customHeight="1">
      <c r="A13" s="368"/>
      <c r="B13" s="374"/>
      <c r="C13" s="379"/>
      <c r="D13" s="388"/>
      <c r="E13" s="368"/>
      <c r="F13" s="119" t="s">
        <v>352</v>
      </c>
      <c r="G13" s="120" t="s">
        <v>353</v>
      </c>
      <c r="H13" s="116">
        <f t="shared" si="2"/>
        <v>35.107624000000001</v>
      </c>
      <c r="I13" s="134">
        <f>财政统发在职人员工资!R5*12/10000+'财政非统发在职人员工资 '!R5*12/10000</f>
        <v>35.107624000000001</v>
      </c>
      <c r="J13" s="135"/>
      <c r="K13" s="135"/>
      <c r="L13" s="135"/>
      <c r="M13" s="135"/>
      <c r="N13" s="135"/>
    </row>
    <row r="14" spans="1:14" s="97" customFormat="1" ht="21" customHeight="1">
      <c r="A14" s="368"/>
      <c r="B14" s="374"/>
      <c r="C14" s="379"/>
      <c r="D14" s="388"/>
      <c r="E14" s="368"/>
      <c r="F14" s="119" t="s">
        <v>354</v>
      </c>
      <c r="G14" s="120" t="s">
        <v>355</v>
      </c>
      <c r="H14" s="116">
        <f t="shared" si="2"/>
        <v>0</v>
      </c>
      <c r="I14" s="134"/>
      <c r="J14" s="135"/>
      <c r="K14" s="135"/>
      <c r="L14" s="135"/>
      <c r="M14" s="135"/>
      <c r="N14" s="135"/>
    </row>
    <row r="15" spans="1:14" s="97" customFormat="1" ht="21" customHeight="1">
      <c r="A15" s="368"/>
      <c r="B15" s="374"/>
      <c r="C15" s="379"/>
      <c r="D15" s="388"/>
      <c r="E15" s="368"/>
      <c r="F15" s="119" t="s">
        <v>356</v>
      </c>
      <c r="G15" s="120" t="s">
        <v>357</v>
      </c>
      <c r="H15" s="116">
        <f t="shared" si="2"/>
        <v>1.3350193000000006</v>
      </c>
      <c r="I15" s="134">
        <f>财政统发在职人员工资!S5*12/10000+财政统发在职人员工资!T5*12/10000+财政统发在职人员工资!U5*12/10000+'财政非统发在职人员工资 '!S5*12/10000+'财政非统发在职人员工资 '!T5*12/10000+'财政非统发在职人员工资 '!U5*12/10000</f>
        <v>1.3350193000000006</v>
      </c>
      <c r="J15" s="135"/>
      <c r="K15" s="135"/>
      <c r="L15" s="135"/>
      <c r="M15" s="135"/>
      <c r="N15" s="135"/>
    </row>
    <row r="16" spans="1:14" s="97" customFormat="1" ht="21" customHeight="1">
      <c r="A16" s="368"/>
      <c r="B16" s="123" t="s">
        <v>345</v>
      </c>
      <c r="C16" s="124" t="s">
        <v>358</v>
      </c>
      <c r="D16" s="121">
        <f>SUM(H16)</f>
        <v>50.283503999999979</v>
      </c>
      <c r="E16" s="368"/>
      <c r="F16" s="119" t="s">
        <v>359</v>
      </c>
      <c r="G16" s="120" t="s">
        <v>358</v>
      </c>
      <c r="H16" s="116">
        <f t="shared" si="2"/>
        <v>50.283503999999979</v>
      </c>
      <c r="I16" s="134">
        <f>财政统发在职人员工资!W5*12/10000+'财政非统发在职人员工资 '!W5*12/10000</f>
        <v>50.283503999999979</v>
      </c>
      <c r="J16" s="135"/>
      <c r="K16" s="135"/>
      <c r="L16" s="135"/>
      <c r="M16" s="135"/>
      <c r="N16" s="135"/>
    </row>
    <row r="17" spans="1:14" s="97" customFormat="1" ht="21" customHeight="1">
      <c r="A17" s="368"/>
      <c r="B17" s="374">
        <v>99</v>
      </c>
      <c r="C17" s="379" t="s">
        <v>360</v>
      </c>
      <c r="D17" s="387">
        <f>SUM(H17:H19)</f>
        <v>0</v>
      </c>
      <c r="E17" s="368"/>
      <c r="F17" s="119" t="s">
        <v>361</v>
      </c>
      <c r="G17" s="120" t="s">
        <v>362</v>
      </c>
      <c r="H17" s="116">
        <f t="shared" si="2"/>
        <v>0</v>
      </c>
      <c r="I17" s="135"/>
      <c r="J17" s="135"/>
      <c r="K17" s="135"/>
      <c r="L17" s="135"/>
      <c r="M17" s="135"/>
      <c r="N17" s="135"/>
    </row>
    <row r="18" spans="1:14" s="97" customFormat="1" ht="21" customHeight="1">
      <c r="A18" s="368"/>
      <c r="B18" s="374"/>
      <c r="C18" s="379"/>
      <c r="D18" s="388"/>
      <c r="E18" s="368"/>
      <c r="F18" s="119" t="s">
        <v>363</v>
      </c>
      <c r="G18" s="120" t="s">
        <v>364</v>
      </c>
      <c r="H18" s="116">
        <f t="shared" si="2"/>
        <v>0</v>
      </c>
      <c r="I18" s="135"/>
      <c r="J18" s="135"/>
      <c r="K18" s="135"/>
      <c r="L18" s="135"/>
      <c r="M18" s="135"/>
      <c r="N18" s="135"/>
    </row>
    <row r="19" spans="1:14" s="97" customFormat="1" ht="21" customHeight="1">
      <c r="A19" s="369"/>
      <c r="B19" s="374"/>
      <c r="C19" s="379"/>
      <c r="D19" s="388"/>
      <c r="E19" s="369"/>
      <c r="F19" s="119" t="s">
        <v>365</v>
      </c>
      <c r="G19" s="120" t="s">
        <v>366</v>
      </c>
      <c r="H19" s="116">
        <f t="shared" si="2"/>
        <v>0</v>
      </c>
      <c r="I19" s="135"/>
      <c r="J19" s="135"/>
      <c r="K19" s="135"/>
      <c r="L19" s="135"/>
      <c r="M19" s="135"/>
      <c r="N19" s="135"/>
    </row>
    <row r="20" spans="1:14" s="97" customFormat="1" ht="21" customHeight="1">
      <c r="A20" s="125">
        <v>502</v>
      </c>
      <c r="B20" s="125"/>
      <c r="C20" s="126" t="s">
        <v>367</v>
      </c>
      <c r="D20" s="121">
        <f>SUM(D21:D47)</f>
        <v>64</v>
      </c>
      <c r="E20" s="125">
        <v>302</v>
      </c>
      <c r="F20" s="127"/>
      <c r="G20" s="128" t="s">
        <v>368</v>
      </c>
      <c r="H20" s="116">
        <f>SUM(H21:H47)</f>
        <v>64</v>
      </c>
      <c r="I20" s="116">
        <f t="shared" ref="I20:N20" si="3">SUM(I21:I47)</f>
        <v>64</v>
      </c>
      <c r="J20" s="116">
        <f t="shared" si="3"/>
        <v>0</v>
      </c>
      <c r="K20" s="116">
        <f t="shared" si="3"/>
        <v>0</v>
      </c>
      <c r="L20" s="116">
        <f t="shared" si="3"/>
        <v>0</v>
      </c>
      <c r="M20" s="116">
        <f t="shared" si="3"/>
        <v>0</v>
      </c>
      <c r="N20" s="116">
        <f t="shared" si="3"/>
        <v>0</v>
      </c>
    </row>
    <row r="21" spans="1:14" s="97" customFormat="1" ht="21" customHeight="1">
      <c r="A21" s="370">
        <v>502</v>
      </c>
      <c r="B21" s="375" t="s">
        <v>340</v>
      </c>
      <c r="C21" s="380" t="s">
        <v>369</v>
      </c>
      <c r="D21" s="389">
        <f>SUM(H21:H34)</f>
        <v>49</v>
      </c>
      <c r="E21" s="367"/>
      <c r="F21" s="119" t="s">
        <v>340</v>
      </c>
      <c r="G21" s="120" t="s">
        <v>370</v>
      </c>
      <c r="H21" s="116">
        <f t="shared" ref="H21:H72" si="4">I21+J21+K21+L21+M21+N21</f>
        <v>22.54</v>
      </c>
      <c r="I21" s="135">
        <v>22.54</v>
      </c>
      <c r="J21" s="135"/>
      <c r="K21" s="135"/>
      <c r="L21" s="135"/>
      <c r="M21" s="135"/>
      <c r="N21" s="135"/>
    </row>
    <row r="22" spans="1:14" s="97" customFormat="1" ht="21" customHeight="1">
      <c r="A22" s="371"/>
      <c r="B22" s="376"/>
      <c r="C22" s="381"/>
      <c r="D22" s="390"/>
      <c r="E22" s="368"/>
      <c r="F22" s="119" t="s">
        <v>343</v>
      </c>
      <c r="G22" s="120" t="s">
        <v>371</v>
      </c>
      <c r="H22" s="116">
        <f t="shared" si="4"/>
        <v>0</v>
      </c>
      <c r="I22" s="135"/>
      <c r="J22" s="135"/>
      <c r="K22" s="135"/>
      <c r="L22" s="135"/>
      <c r="M22" s="135"/>
      <c r="N22" s="135"/>
    </row>
    <row r="23" spans="1:14" s="97" customFormat="1" ht="21" customHeight="1">
      <c r="A23" s="371"/>
      <c r="B23" s="376"/>
      <c r="C23" s="381"/>
      <c r="D23" s="390"/>
      <c r="E23" s="368"/>
      <c r="F23" s="119" t="s">
        <v>372</v>
      </c>
      <c r="G23" s="120" t="s">
        <v>373</v>
      </c>
      <c r="H23" s="116">
        <f t="shared" si="4"/>
        <v>0</v>
      </c>
      <c r="I23" s="135"/>
      <c r="J23" s="135"/>
      <c r="K23" s="135"/>
      <c r="L23" s="135"/>
      <c r="M23" s="135"/>
      <c r="N23" s="135"/>
    </row>
    <row r="24" spans="1:14" s="97" customFormat="1" ht="21" customHeight="1">
      <c r="A24" s="371"/>
      <c r="B24" s="376"/>
      <c r="C24" s="381"/>
      <c r="D24" s="390"/>
      <c r="E24" s="368"/>
      <c r="F24" s="119" t="s">
        <v>374</v>
      </c>
      <c r="G24" s="120" t="s">
        <v>375</v>
      </c>
      <c r="H24" s="116">
        <f t="shared" si="4"/>
        <v>0</v>
      </c>
      <c r="I24" s="135"/>
      <c r="J24" s="135"/>
      <c r="K24" s="135"/>
      <c r="L24" s="135"/>
      <c r="M24" s="135"/>
      <c r="N24" s="135"/>
    </row>
    <row r="25" spans="1:14" s="97" customFormat="1" ht="21" customHeight="1">
      <c r="A25" s="371"/>
      <c r="B25" s="376"/>
      <c r="C25" s="381"/>
      <c r="D25" s="390"/>
      <c r="E25" s="368"/>
      <c r="F25" s="119" t="s">
        <v>361</v>
      </c>
      <c r="G25" s="120" t="s">
        <v>376</v>
      </c>
      <c r="H25" s="116">
        <f t="shared" si="4"/>
        <v>0</v>
      </c>
      <c r="I25" s="135"/>
      <c r="J25" s="135"/>
      <c r="K25" s="135"/>
      <c r="L25" s="135"/>
      <c r="M25" s="135"/>
      <c r="N25" s="135"/>
    </row>
    <row r="26" spans="1:14" s="97" customFormat="1" ht="21" customHeight="1">
      <c r="A26" s="371"/>
      <c r="B26" s="376"/>
      <c r="C26" s="381"/>
      <c r="D26" s="390"/>
      <c r="E26" s="368"/>
      <c r="F26" s="119" t="s">
        <v>377</v>
      </c>
      <c r="G26" s="120" t="s">
        <v>378</v>
      </c>
      <c r="H26" s="116">
        <f t="shared" si="4"/>
        <v>0</v>
      </c>
      <c r="I26" s="135"/>
      <c r="J26" s="135"/>
      <c r="K26" s="135"/>
      <c r="L26" s="135"/>
      <c r="M26" s="135"/>
      <c r="N26" s="135"/>
    </row>
    <row r="27" spans="1:14" s="97" customFormat="1" ht="21" customHeight="1">
      <c r="A27" s="371"/>
      <c r="B27" s="376"/>
      <c r="C27" s="381"/>
      <c r="D27" s="390"/>
      <c r="E27" s="368"/>
      <c r="F27" s="119" t="s">
        <v>348</v>
      </c>
      <c r="G27" s="120" t="s">
        <v>379</v>
      </c>
      <c r="H27" s="116">
        <f t="shared" si="4"/>
        <v>0</v>
      </c>
      <c r="I27" s="135"/>
      <c r="J27" s="135"/>
      <c r="K27" s="135"/>
      <c r="L27" s="135"/>
      <c r="M27" s="135"/>
      <c r="N27" s="135"/>
    </row>
    <row r="28" spans="1:14" s="97" customFormat="1" ht="21" customHeight="1">
      <c r="A28" s="371"/>
      <c r="B28" s="376"/>
      <c r="C28" s="381"/>
      <c r="D28" s="390"/>
      <c r="E28" s="368"/>
      <c r="F28" s="119" t="s">
        <v>350</v>
      </c>
      <c r="G28" s="120" t="s">
        <v>380</v>
      </c>
      <c r="H28" s="116">
        <f t="shared" si="4"/>
        <v>0</v>
      </c>
      <c r="I28" s="135"/>
      <c r="J28" s="135"/>
      <c r="K28" s="135"/>
      <c r="L28" s="135"/>
      <c r="M28" s="135"/>
      <c r="N28" s="135"/>
    </row>
    <row r="29" spans="1:14" s="97" customFormat="1" ht="21" customHeight="1">
      <c r="A29" s="371"/>
      <c r="B29" s="376"/>
      <c r="C29" s="381"/>
      <c r="D29" s="390"/>
      <c r="E29" s="368"/>
      <c r="F29" s="119" t="s">
        <v>354</v>
      </c>
      <c r="G29" s="120" t="s">
        <v>381</v>
      </c>
      <c r="H29" s="116">
        <f t="shared" si="4"/>
        <v>0</v>
      </c>
      <c r="I29" s="135"/>
      <c r="J29" s="135"/>
      <c r="K29" s="135"/>
      <c r="L29" s="135"/>
      <c r="M29" s="135"/>
      <c r="N29" s="135"/>
    </row>
    <row r="30" spans="1:14" s="97" customFormat="1" ht="21" customHeight="1">
      <c r="A30" s="371"/>
      <c r="B30" s="376"/>
      <c r="C30" s="381"/>
      <c r="D30" s="390"/>
      <c r="E30" s="368"/>
      <c r="F30" s="119" t="s">
        <v>363</v>
      </c>
      <c r="G30" s="120" t="s">
        <v>382</v>
      </c>
      <c r="H30" s="116">
        <f t="shared" si="4"/>
        <v>0</v>
      </c>
      <c r="I30" s="135"/>
      <c r="J30" s="135"/>
      <c r="K30" s="135"/>
      <c r="L30" s="135"/>
      <c r="M30" s="135"/>
      <c r="N30" s="135"/>
    </row>
    <row r="31" spans="1:14" s="97" customFormat="1" ht="21" customHeight="1">
      <c r="A31" s="371"/>
      <c r="B31" s="376"/>
      <c r="C31" s="381"/>
      <c r="D31" s="390"/>
      <c r="E31" s="368"/>
      <c r="F31" s="119" t="s">
        <v>383</v>
      </c>
      <c r="G31" s="120" t="s">
        <v>384</v>
      </c>
      <c r="H31" s="116">
        <f t="shared" si="4"/>
        <v>0</v>
      </c>
      <c r="I31" s="135"/>
      <c r="J31" s="135"/>
      <c r="K31" s="135"/>
      <c r="L31" s="135"/>
      <c r="M31" s="135"/>
      <c r="N31" s="135"/>
    </row>
    <row r="32" spans="1:14" s="97" customFormat="1" ht="21" customHeight="1">
      <c r="A32" s="371"/>
      <c r="B32" s="376"/>
      <c r="C32" s="381"/>
      <c r="D32" s="390"/>
      <c r="E32" s="368"/>
      <c r="F32" s="119" t="s">
        <v>385</v>
      </c>
      <c r="G32" s="120" t="s">
        <v>386</v>
      </c>
      <c r="H32" s="116">
        <f t="shared" si="4"/>
        <v>0</v>
      </c>
      <c r="I32" s="135"/>
      <c r="J32" s="135"/>
      <c r="K32" s="135"/>
      <c r="L32" s="135"/>
      <c r="M32" s="135"/>
      <c r="N32" s="135"/>
    </row>
    <row r="33" spans="1:14" s="97" customFormat="1" ht="21" customHeight="1">
      <c r="A33" s="371"/>
      <c r="B33" s="376"/>
      <c r="C33" s="381"/>
      <c r="D33" s="390"/>
      <c r="E33" s="368"/>
      <c r="F33" s="119" t="s">
        <v>387</v>
      </c>
      <c r="G33" s="120" t="s">
        <v>388</v>
      </c>
      <c r="H33" s="116">
        <f t="shared" si="4"/>
        <v>26.46</v>
      </c>
      <c r="I33" s="135">
        <v>26.46</v>
      </c>
      <c r="J33" s="135"/>
      <c r="K33" s="135"/>
      <c r="L33" s="135"/>
      <c r="M33" s="135"/>
      <c r="N33" s="135"/>
    </row>
    <row r="34" spans="1:14" s="97" customFormat="1" ht="21" customHeight="1">
      <c r="A34" s="371"/>
      <c r="B34" s="377"/>
      <c r="C34" s="382"/>
      <c r="D34" s="391"/>
      <c r="E34" s="368"/>
      <c r="F34" s="119" t="s">
        <v>389</v>
      </c>
      <c r="G34" s="120" t="s">
        <v>390</v>
      </c>
      <c r="H34" s="116">
        <f t="shared" si="4"/>
        <v>0</v>
      </c>
      <c r="I34" s="135"/>
      <c r="J34" s="135"/>
      <c r="K34" s="135"/>
      <c r="L34" s="135"/>
      <c r="M34" s="135"/>
      <c r="N34" s="135"/>
    </row>
    <row r="35" spans="1:14" s="97" customFormat="1" ht="21" customHeight="1">
      <c r="A35" s="371"/>
      <c r="B35" s="119" t="s">
        <v>343</v>
      </c>
      <c r="C35" s="130" t="s">
        <v>391</v>
      </c>
      <c r="D35" s="121">
        <f>H35</f>
        <v>0</v>
      </c>
      <c r="E35" s="368"/>
      <c r="F35" s="119" t="s">
        <v>392</v>
      </c>
      <c r="G35" s="120" t="s">
        <v>391</v>
      </c>
      <c r="H35" s="116">
        <f t="shared" si="4"/>
        <v>0</v>
      </c>
      <c r="I35" s="135"/>
      <c r="J35" s="135"/>
      <c r="K35" s="135"/>
      <c r="L35" s="135"/>
      <c r="M35" s="135"/>
      <c r="N35" s="135"/>
    </row>
    <row r="36" spans="1:14" s="97" customFormat="1" ht="21" customHeight="1">
      <c r="A36" s="371"/>
      <c r="B36" s="119" t="s">
        <v>345</v>
      </c>
      <c r="C36" s="130" t="s">
        <v>393</v>
      </c>
      <c r="D36" s="121">
        <f>H36</f>
        <v>0</v>
      </c>
      <c r="E36" s="368"/>
      <c r="F36" s="119" t="s">
        <v>394</v>
      </c>
      <c r="G36" s="120" t="s">
        <v>393</v>
      </c>
      <c r="H36" s="116">
        <f t="shared" si="4"/>
        <v>0</v>
      </c>
      <c r="I36" s="135"/>
      <c r="J36" s="135"/>
      <c r="K36" s="135"/>
      <c r="L36" s="135"/>
      <c r="M36" s="135"/>
      <c r="N36" s="135"/>
    </row>
    <row r="37" spans="1:14" s="97" customFormat="1" ht="21" customHeight="1">
      <c r="A37" s="371"/>
      <c r="B37" s="374" t="s">
        <v>372</v>
      </c>
      <c r="C37" s="379" t="s">
        <v>395</v>
      </c>
      <c r="D37" s="389">
        <f>SUM(H37:H39)</f>
        <v>0</v>
      </c>
      <c r="E37" s="368"/>
      <c r="F37" s="119" t="s">
        <v>396</v>
      </c>
      <c r="G37" s="120" t="s">
        <v>397</v>
      </c>
      <c r="H37" s="116">
        <f t="shared" si="4"/>
        <v>0</v>
      </c>
      <c r="I37" s="135"/>
      <c r="J37" s="135"/>
      <c r="K37" s="135"/>
      <c r="L37" s="135"/>
      <c r="M37" s="135"/>
      <c r="N37" s="135"/>
    </row>
    <row r="38" spans="1:14" s="97" customFormat="1" ht="21" customHeight="1">
      <c r="A38" s="371"/>
      <c r="B38" s="374"/>
      <c r="C38" s="379"/>
      <c r="D38" s="390"/>
      <c r="E38" s="368"/>
      <c r="F38" s="119" t="s">
        <v>398</v>
      </c>
      <c r="G38" s="120" t="s">
        <v>399</v>
      </c>
      <c r="H38" s="116">
        <f t="shared" si="4"/>
        <v>0</v>
      </c>
      <c r="I38" s="135"/>
      <c r="J38" s="135"/>
      <c r="K38" s="135"/>
      <c r="L38" s="135"/>
      <c r="M38" s="135"/>
      <c r="N38" s="135"/>
    </row>
    <row r="39" spans="1:14" s="97" customFormat="1" ht="21" customHeight="1">
      <c r="A39" s="371"/>
      <c r="B39" s="374"/>
      <c r="C39" s="379"/>
      <c r="D39" s="391"/>
      <c r="E39" s="368"/>
      <c r="F39" s="119" t="s">
        <v>400</v>
      </c>
      <c r="G39" s="120" t="s">
        <v>401</v>
      </c>
      <c r="H39" s="116">
        <f t="shared" si="4"/>
        <v>0</v>
      </c>
      <c r="I39" s="135"/>
      <c r="J39" s="135"/>
      <c r="K39" s="135"/>
      <c r="L39" s="135"/>
      <c r="M39" s="135"/>
      <c r="N39" s="135"/>
    </row>
    <row r="40" spans="1:14" s="97" customFormat="1" ht="21" customHeight="1">
      <c r="A40" s="371"/>
      <c r="B40" s="374" t="s">
        <v>374</v>
      </c>
      <c r="C40" s="379" t="s">
        <v>402</v>
      </c>
      <c r="D40" s="389">
        <f>SUM(H40:H42)</f>
        <v>0</v>
      </c>
      <c r="E40" s="368"/>
      <c r="F40" s="119" t="s">
        <v>345</v>
      </c>
      <c r="G40" s="120" t="s">
        <v>403</v>
      </c>
      <c r="H40" s="116">
        <f t="shared" si="4"/>
        <v>0</v>
      </c>
      <c r="I40" s="135"/>
      <c r="J40" s="135"/>
      <c r="K40" s="135"/>
      <c r="L40" s="135"/>
      <c r="M40" s="135"/>
      <c r="N40" s="135"/>
    </row>
    <row r="41" spans="1:14" s="97" customFormat="1" ht="21" customHeight="1">
      <c r="A41" s="371"/>
      <c r="B41" s="374"/>
      <c r="C41" s="379"/>
      <c r="D41" s="390"/>
      <c r="E41" s="368"/>
      <c r="F41" s="119" t="s">
        <v>404</v>
      </c>
      <c r="G41" s="120" t="s">
        <v>405</v>
      </c>
      <c r="H41" s="116">
        <f t="shared" si="4"/>
        <v>0</v>
      </c>
      <c r="I41" s="135"/>
      <c r="J41" s="135"/>
      <c r="K41" s="135"/>
      <c r="L41" s="135"/>
      <c r="M41" s="135"/>
      <c r="N41" s="135"/>
    </row>
    <row r="42" spans="1:14" s="97" customFormat="1" ht="21" customHeight="1">
      <c r="A42" s="371"/>
      <c r="B42" s="374"/>
      <c r="C42" s="379"/>
      <c r="D42" s="391"/>
      <c r="E42" s="368"/>
      <c r="F42" s="119" t="s">
        <v>406</v>
      </c>
      <c r="G42" s="120" t="s">
        <v>402</v>
      </c>
      <c r="H42" s="116">
        <f t="shared" si="4"/>
        <v>0</v>
      </c>
      <c r="I42" s="135"/>
      <c r="J42" s="135"/>
      <c r="K42" s="135"/>
      <c r="L42" s="135"/>
      <c r="M42" s="135"/>
      <c r="N42" s="135"/>
    </row>
    <row r="43" spans="1:14" s="97" customFormat="1" ht="21" customHeight="1">
      <c r="A43" s="371"/>
      <c r="B43" s="119" t="s">
        <v>361</v>
      </c>
      <c r="C43" s="130" t="s">
        <v>407</v>
      </c>
      <c r="D43" s="121">
        <f>H43</f>
        <v>15</v>
      </c>
      <c r="E43" s="368"/>
      <c r="F43" s="119" t="s">
        <v>408</v>
      </c>
      <c r="G43" s="120" t="s">
        <v>407</v>
      </c>
      <c r="H43" s="116">
        <f t="shared" si="4"/>
        <v>15</v>
      </c>
      <c r="I43" s="135">
        <v>15</v>
      </c>
      <c r="J43" s="135"/>
      <c r="K43" s="135"/>
      <c r="L43" s="135"/>
      <c r="M43" s="135"/>
      <c r="N43" s="135"/>
    </row>
    <row r="44" spans="1:14" s="97" customFormat="1" ht="21" customHeight="1">
      <c r="A44" s="371"/>
      <c r="B44" s="119" t="s">
        <v>377</v>
      </c>
      <c r="C44" s="130" t="s">
        <v>409</v>
      </c>
      <c r="D44" s="121">
        <f>H44</f>
        <v>0</v>
      </c>
      <c r="E44" s="368"/>
      <c r="F44" s="119" t="s">
        <v>356</v>
      </c>
      <c r="G44" s="120" t="s">
        <v>409</v>
      </c>
      <c r="H44" s="116">
        <f t="shared" si="4"/>
        <v>0</v>
      </c>
      <c r="I44" s="135"/>
      <c r="J44" s="135"/>
      <c r="K44" s="135"/>
      <c r="L44" s="135"/>
      <c r="M44" s="135"/>
      <c r="N44" s="135"/>
    </row>
    <row r="45" spans="1:14" s="97" customFormat="1" ht="21" customHeight="1">
      <c r="A45" s="371"/>
      <c r="B45" s="119" t="s">
        <v>348</v>
      </c>
      <c r="C45" s="130" t="s">
        <v>410</v>
      </c>
      <c r="D45" s="121">
        <f>H45</f>
        <v>0</v>
      </c>
      <c r="E45" s="368"/>
      <c r="F45" s="119" t="s">
        <v>411</v>
      </c>
      <c r="G45" s="120" t="s">
        <v>410</v>
      </c>
      <c r="H45" s="116">
        <f t="shared" si="4"/>
        <v>0</v>
      </c>
      <c r="I45" s="135"/>
      <c r="J45" s="135"/>
      <c r="K45" s="135"/>
      <c r="L45" s="135"/>
      <c r="M45" s="135"/>
      <c r="N45" s="135"/>
    </row>
    <row r="46" spans="1:14" s="97" customFormat="1" ht="21" customHeight="1">
      <c r="A46" s="371"/>
      <c r="B46" s="123" t="s">
        <v>350</v>
      </c>
      <c r="C46" s="129" t="s">
        <v>412</v>
      </c>
      <c r="D46" s="121">
        <f>H46</f>
        <v>0</v>
      </c>
      <c r="E46" s="368"/>
      <c r="F46" s="119" t="s">
        <v>359</v>
      </c>
      <c r="G46" s="120" t="s">
        <v>412</v>
      </c>
      <c r="H46" s="116">
        <f t="shared" si="4"/>
        <v>0</v>
      </c>
      <c r="I46" s="135"/>
      <c r="J46" s="135"/>
      <c r="K46" s="135"/>
      <c r="L46" s="135"/>
      <c r="M46" s="135"/>
      <c r="N46" s="135"/>
    </row>
    <row r="47" spans="1:14" s="97" customFormat="1" ht="21" customHeight="1">
      <c r="A47" s="372"/>
      <c r="B47" s="117">
        <v>99</v>
      </c>
      <c r="C47" s="118" t="s">
        <v>413</v>
      </c>
      <c r="D47" s="121">
        <f>H47</f>
        <v>0</v>
      </c>
      <c r="E47" s="369"/>
      <c r="F47" s="119" t="s">
        <v>365</v>
      </c>
      <c r="G47" s="120" t="s">
        <v>413</v>
      </c>
      <c r="H47" s="116">
        <f t="shared" si="4"/>
        <v>0</v>
      </c>
      <c r="I47" s="135"/>
      <c r="J47" s="135"/>
      <c r="K47" s="135"/>
      <c r="L47" s="135"/>
      <c r="M47" s="135"/>
      <c r="N47" s="135"/>
    </row>
    <row r="48" spans="1:14" s="97" customFormat="1" ht="21" customHeight="1">
      <c r="A48" s="111">
        <v>503</v>
      </c>
      <c r="B48" s="131"/>
      <c r="C48" s="126" t="s">
        <v>414</v>
      </c>
      <c r="D48" s="132">
        <f>SUM(D49:D64)</f>
        <v>41</v>
      </c>
      <c r="E48" s="111">
        <v>310</v>
      </c>
      <c r="F48" s="114"/>
      <c r="G48" s="115" t="s">
        <v>415</v>
      </c>
      <c r="H48" s="116">
        <f t="shared" ref="H48:N48" si="5">SUM(H49:H64)</f>
        <v>41</v>
      </c>
      <c r="I48" s="116">
        <f t="shared" si="5"/>
        <v>41</v>
      </c>
      <c r="J48" s="116">
        <f t="shared" si="5"/>
        <v>0</v>
      </c>
      <c r="K48" s="116">
        <f t="shared" si="5"/>
        <v>0</v>
      </c>
      <c r="L48" s="116">
        <f t="shared" si="5"/>
        <v>0</v>
      </c>
      <c r="M48" s="116">
        <f t="shared" si="5"/>
        <v>0</v>
      </c>
      <c r="N48" s="116">
        <f t="shared" si="5"/>
        <v>0</v>
      </c>
    </row>
    <row r="49" spans="1:14" s="97" customFormat="1" ht="21" customHeight="1">
      <c r="A49" s="370"/>
      <c r="B49" s="117" t="s">
        <v>340</v>
      </c>
      <c r="C49" s="118" t="s">
        <v>416</v>
      </c>
      <c r="D49" s="121">
        <f>H49</f>
        <v>0</v>
      </c>
      <c r="E49" s="367"/>
      <c r="F49" s="119" t="s">
        <v>340</v>
      </c>
      <c r="G49" s="120" t="s">
        <v>416</v>
      </c>
      <c r="H49" s="116">
        <f t="shared" si="4"/>
        <v>0</v>
      </c>
      <c r="I49" s="135"/>
      <c r="J49" s="135"/>
      <c r="K49" s="135"/>
      <c r="L49" s="135"/>
      <c r="M49" s="135"/>
      <c r="N49" s="135"/>
    </row>
    <row r="50" spans="1:14" s="97" customFormat="1" ht="21" customHeight="1">
      <c r="A50" s="371"/>
      <c r="B50" s="279" t="s">
        <v>343</v>
      </c>
      <c r="C50" s="118" t="s">
        <v>417</v>
      </c>
      <c r="D50" s="121">
        <f>H50</f>
        <v>0</v>
      </c>
      <c r="E50" s="368"/>
      <c r="F50" s="119" t="s">
        <v>374</v>
      </c>
      <c r="G50" s="120" t="s">
        <v>417</v>
      </c>
      <c r="H50" s="116">
        <f t="shared" si="4"/>
        <v>0</v>
      </c>
      <c r="I50" s="135"/>
      <c r="J50" s="135"/>
      <c r="K50" s="135"/>
      <c r="L50" s="135"/>
      <c r="M50" s="135"/>
      <c r="N50" s="135"/>
    </row>
    <row r="51" spans="1:14" s="97" customFormat="1" ht="21" customHeight="1">
      <c r="A51" s="371"/>
      <c r="B51" s="119" t="s">
        <v>345</v>
      </c>
      <c r="C51" s="118" t="s">
        <v>418</v>
      </c>
      <c r="D51" s="121">
        <f>H51</f>
        <v>0</v>
      </c>
      <c r="E51" s="368"/>
      <c r="F51" s="119" t="s">
        <v>359</v>
      </c>
      <c r="G51" s="120" t="s">
        <v>418</v>
      </c>
      <c r="H51" s="116">
        <f t="shared" si="4"/>
        <v>0</v>
      </c>
      <c r="I51" s="135"/>
      <c r="J51" s="135"/>
      <c r="K51" s="135"/>
      <c r="L51" s="135"/>
      <c r="M51" s="135"/>
      <c r="N51" s="135"/>
    </row>
    <row r="52" spans="1:14" s="97" customFormat="1" ht="21" customHeight="1">
      <c r="A52" s="371"/>
      <c r="B52" s="374" t="s">
        <v>374</v>
      </c>
      <c r="C52" s="379" t="s">
        <v>419</v>
      </c>
      <c r="D52" s="389">
        <f>SUM(H52:H55)</f>
        <v>0</v>
      </c>
      <c r="E52" s="368"/>
      <c r="F52" s="119" t="s">
        <v>350</v>
      </c>
      <c r="G52" s="120" t="s">
        <v>420</v>
      </c>
      <c r="H52" s="116">
        <f t="shared" si="4"/>
        <v>0</v>
      </c>
      <c r="I52" s="135"/>
      <c r="J52" s="135"/>
      <c r="K52" s="135"/>
      <c r="L52" s="135"/>
      <c r="M52" s="135"/>
      <c r="N52" s="135"/>
    </row>
    <row r="53" spans="1:14" s="97" customFormat="1" ht="21" customHeight="1">
      <c r="A53" s="371"/>
      <c r="B53" s="374"/>
      <c r="C53" s="379"/>
      <c r="D53" s="390"/>
      <c r="E53" s="368"/>
      <c r="F53" s="119" t="s">
        <v>352</v>
      </c>
      <c r="G53" s="120" t="s">
        <v>421</v>
      </c>
      <c r="H53" s="116">
        <f t="shared" si="4"/>
        <v>0</v>
      </c>
      <c r="I53" s="135"/>
      <c r="J53" s="135"/>
      <c r="K53" s="135"/>
      <c r="L53" s="135"/>
      <c r="M53" s="135"/>
      <c r="N53" s="135"/>
    </row>
    <row r="54" spans="1:14" s="97" customFormat="1" ht="21" customHeight="1">
      <c r="A54" s="371"/>
      <c r="B54" s="374"/>
      <c r="C54" s="379"/>
      <c r="D54" s="390"/>
      <c r="E54" s="368"/>
      <c r="F54" s="119" t="s">
        <v>354</v>
      </c>
      <c r="G54" s="120" t="s">
        <v>422</v>
      </c>
      <c r="H54" s="116">
        <f t="shared" si="4"/>
        <v>0</v>
      </c>
      <c r="I54" s="135"/>
      <c r="J54" s="135"/>
      <c r="K54" s="135"/>
      <c r="L54" s="135"/>
      <c r="M54" s="135"/>
      <c r="N54" s="135"/>
    </row>
    <row r="55" spans="1:14" s="97" customFormat="1" ht="21" customHeight="1">
      <c r="A55" s="371"/>
      <c r="B55" s="374"/>
      <c r="C55" s="379"/>
      <c r="D55" s="391"/>
      <c r="E55" s="368"/>
      <c r="F55" s="119" t="s">
        <v>356</v>
      </c>
      <c r="G55" s="120" t="s">
        <v>423</v>
      </c>
      <c r="H55" s="116">
        <f t="shared" si="4"/>
        <v>0</v>
      </c>
      <c r="I55" s="135"/>
      <c r="J55" s="135"/>
      <c r="K55" s="135"/>
      <c r="L55" s="135"/>
      <c r="M55" s="135"/>
      <c r="N55" s="135"/>
    </row>
    <row r="56" spans="1:14" s="97" customFormat="1" ht="21" customHeight="1">
      <c r="A56" s="371"/>
      <c r="B56" s="374" t="s">
        <v>361</v>
      </c>
      <c r="C56" s="379" t="s">
        <v>424</v>
      </c>
      <c r="D56" s="389">
        <f>SUM(H56:H58)</f>
        <v>41</v>
      </c>
      <c r="E56" s="368"/>
      <c r="F56" s="119" t="s">
        <v>343</v>
      </c>
      <c r="G56" s="120" t="s">
        <v>425</v>
      </c>
      <c r="H56" s="116">
        <f t="shared" si="4"/>
        <v>41</v>
      </c>
      <c r="I56" s="135">
        <v>41</v>
      </c>
      <c r="J56" s="135"/>
      <c r="K56" s="135"/>
      <c r="L56" s="135"/>
      <c r="M56" s="135"/>
      <c r="N56" s="135"/>
    </row>
    <row r="57" spans="1:14" s="97" customFormat="1" ht="21" customHeight="1">
      <c r="A57" s="371"/>
      <c r="B57" s="374"/>
      <c r="C57" s="379"/>
      <c r="D57" s="390"/>
      <c r="E57" s="368"/>
      <c r="F57" s="119" t="s">
        <v>345</v>
      </c>
      <c r="G57" s="120" t="s">
        <v>426</v>
      </c>
      <c r="H57" s="116">
        <f t="shared" si="4"/>
        <v>0</v>
      </c>
      <c r="I57" s="135"/>
      <c r="J57" s="135"/>
      <c r="K57" s="135"/>
      <c r="L57" s="135"/>
      <c r="M57" s="135"/>
      <c r="N57" s="135"/>
    </row>
    <row r="58" spans="1:14" s="97" customFormat="1" ht="21" customHeight="1">
      <c r="A58" s="371"/>
      <c r="B58" s="374"/>
      <c r="C58" s="379"/>
      <c r="D58" s="391"/>
      <c r="E58" s="368"/>
      <c r="F58" s="119" t="s">
        <v>377</v>
      </c>
      <c r="G58" s="120" t="s">
        <v>427</v>
      </c>
      <c r="H58" s="116">
        <f t="shared" si="4"/>
        <v>0</v>
      </c>
      <c r="I58" s="135"/>
      <c r="J58" s="135"/>
      <c r="K58" s="135"/>
      <c r="L58" s="135"/>
      <c r="M58" s="135"/>
      <c r="N58" s="135"/>
    </row>
    <row r="59" spans="1:14" s="97" customFormat="1" ht="21" customHeight="1">
      <c r="A59" s="371"/>
      <c r="B59" s="119" t="s">
        <v>377</v>
      </c>
      <c r="C59" s="118" t="s">
        <v>428</v>
      </c>
      <c r="D59" s="121">
        <f>H59</f>
        <v>0</v>
      </c>
      <c r="E59" s="368"/>
      <c r="F59" s="119" t="s">
        <v>361</v>
      </c>
      <c r="G59" s="120" t="s">
        <v>428</v>
      </c>
      <c r="H59" s="116">
        <f t="shared" si="4"/>
        <v>0</v>
      </c>
      <c r="I59" s="135"/>
      <c r="J59" s="135"/>
      <c r="K59" s="135"/>
      <c r="L59" s="135"/>
      <c r="M59" s="135"/>
      <c r="N59" s="135"/>
    </row>
    <row r="60" spans="1:14" s="97" customFormat="1" ht="21" customHeight="1">
      <c r="A60" s="371"/>
      <c r="B60" s="374" t="s">
        <v>365</v>
      </c>
      <c r="C60" s="379" t="s">
        <v>429</v>
      </c>
      <c r="D60" s="389">
        <f>SUM(H60:H64)</f>
        <v>0</v>
      </c>
      <c r="E60" s="368"/>
      <c r="F60" s="119" t="s">
        <v>348</v>
      </c>
      <c r="G60" s="120" t="s">
        <v>430</v>
      </c>
      <c r="H60" s="116">
        <f t="shared" si="4"/>
        <v>0</v>
      </c>
      <c r="I60" s="135"/>
      <c r="J60" s="135"/>
      <c r="K60" s="135"/>
      <c r="L60" s="135"/>
      <c r="M60" s="135"/>
      <c r="N60" s="135"/>
    </row>
    <row r="61" spans="1:14" s="97" customFormat="1" ht="21" customHeight="1">
      <c r="A61" s="371"/>
      <c r="B61" s="374"/>
      <c r="C61" s="379"/>
      <c r="D61" s="390"/>
      <c r="E61" s="368"/>
      <c r="F61" s="119" t="s">
        <v>431</v>
      </c>
      <c r="G61" s="120" t="s">
        <v>432</v>
      </c>
      <c r="H61" s="116">
        <f t="shared" si="4"/>
        <v>0</v>
      </c>
      <c r="I61" s="135"/>
      <c r="J61" s="135"/>
      <c r="K61" s="135"/>
      <c r="L61" s="135"/>
      <c r="M61" s="135"/>
      <c r="N61" s="135"/>
    </row>
    <row r="62" spans="1:14" s="97" customFormat="1" ht="21" customHeight="1">
      <c r="A62" s="371"/>
      <c r="B62" s="374"/>
      <c r="C62" s="379"/>
      <c r="D62" s="390"/>
      <c r="E62" s="368"/>
      <c r="F62" s="119">
        <v>21</v>
      </c>
      <c r="G62" s="120" t="s">
        <v>433</v>
      </c>
      <c r="H62" s="116">
        <f t="shared" si="4"/>
        <v>0</v>
      </c>
      <c r="I62" s="135"/>
      <c r="J62" s="135"/>
      <c r="K62" s="135"/>
      <c r="L62" s="135"/>
      <c r="M62" s="135"/>
      <c r="N62" s="135"/>
    </row>
    <row r="63" spans="1:14" s="97" customFormat="1" ht="21" customHeight="1">
      <c r="A63" s="371"/>
      <c r="B63" s="374"/>
      <c r="C63" s="379"/>
      <c r="D63" s="390"/>
      <c r="E63" s="368"/>
      <c r="F63" s="119">
        <v>22</v>
      </c>
      <c r="G63" s="120" t="s">
        <v>434</v>
      </c>
      <c r="H63" s="116">
        <f t="shared" si="4"/>
        <v>0</v>
      </c>
      <c r="I63" s="135"/>
      <c r="J63" s="135"/>
      <c r="K63" s="135"/>
      <c r="L63" s="135"/>
      <c r="M63" s="135"/>
      <c r="N63" s="135"/>
    </row>
    <row r="64" spans="1:14" s="97" customFormat="1" ht="21" customHeight="1">
      <c r="A64" s="372"/>
      <c r="B64" s="374"/>
      <c r="C64" s="379"/>
      <c r="D64" s="391"/>
      <c r="E64" s="369"/>
      <c r="F64" s="280" t="s">
        <v>365</v>
      </c>
      <c r="G64" s="120" t="s">
        <v>429</v>
      </c>
      <c r="H64" s="116">
        <f t="shared" si="4"/>
        <v>0</v>
      </c>
      <c r="I64" s="135"/>
      <c r="J64" s="135"/>
      <c r="K64" s="135"/>
      <c r="L64" s="135"/>
      <c r="M64" s="135"/>
      <c r="N64" s="135"/>
    </row>
    <row r="65" spans="1:14" s="97" customFormat="1" ht="21" customHeight="1">
      <c r="A65" s="111">
        <v>504</v>
      </c>
      <c r="B65" s="117"/>
      <c r="C65" s="126" t="s">
        <v>435</v>
      </c>
      <c r="D65" s="121">
        <f>SUM(D66:D77)</f>
        <v>0</v>
      </c>
      <c r="E65" s="111">
        <v>309</v>
      </c>
      <c r="F65" s="136"/>
      <c r="G65" s="115" t="s">
        <v>436</v>
      </c>
      <c r="H65" s="116">
        <f t="shared" ref="H65:N65" si="6">SUM(H66:H77)</f>
        <v>0</v>
      </c>
      <c r="I65" s="116">
        <f t="shared" si="6"/>
        <v>0</v>
      </c>
      <c r="J65" s="116">
        <f t="shared" si="6"/>
        <v>0</v>
      </c>
      <c r="K65" s="116">
        <f t="shared" si="6"/>
        <v>0</v>
      </c>
      <c r="L65" s="116">
        <f t="shared" si="6"/>
        <v>0</v>
      </c>
      <c r="M65" s="116">
        <f t="shared" si="6"/>
        <v>0</v>
      </c>
      <c r="N65" s="116">
        <f t="shared" si="6"/>
        <v>0</v>
      </c>
    </row>
    <row r="66" spans="1:14" s="97" customFormat="1" ht="21" customHeight="1">
      <c r="A66" s="370">
        <v>504</v>
      </c>
      <c r="B66" s="117" t="s">
        <v>340</v>
      </c>
      <c r="C66" s="118" t="s">
        <v>416</v>
      </c>
      <c r="D66" s="121">
        <f>H66</f>
        <v>0</v>
      </c>
      <c r="E66" s="367"/>
      <c r="F66" s="119" t="s">
        <v>340</v>
      </c>
      <c r="G66" s="120" t="s">
        <v>416</v>
      </c>
      <c r="H66" s="116">
        <f t="shared" si="4"/>
        <v>0</v>
      </c>
      <c r="I66" s="135"/>
      <c r="J66" s="135"/>
      <c r="K66" s="135"/>
      <c r="L66" s="135"/>
      <c r="M66" s="135"/>
      <c r="N66" s="135"/>
    </row>
    <row r="67" spans="1:14" s="97" customFormat="1" ht="21" customHeight="1">
      <c r="A67" s="371"/>
      <c r="B67" s="279" t="s">
        <v>343</v>
      </c>
      <c r="C67" s="118" t="s">
        <v>417</v>
      </c>
      <c r="D67" s="121">
        <f>H67</f>
        <v>0</v>
      </c>
      <c r="E67" s="368"/>
      <c r="F67" s="119" t="s">
        <v>374</v>
      </c>
      <c r="G67" s="120" t="s">
        <v>417</v>
      </c>
      <c r="H67" s="116">
        <f t="shared" si="4"/>
        <v>0</v>
      </c>
      <c r="I67" s="135"/>
      <c r="J67" s="135"/>
      <c r="K67" s="135"/>
      <c r="L67" s="135"/>
      <c r="M67" s="135"/>
      <c r="N67" s="135"/>
    </row>
    <row r="68" spans="1:14" s="97" customFormat="1" ht="21" customHeight="1">
      <c r="A68" s="371"/>
      <c r="B68" s="119" t="s">
        <v>345</v>
      </c>
      <c r="C68" s="118" t="s">
        <v>418</v>
      </c>
      <c r="D68" s="121">
        <f>H68</f>
        <v>0</v>
      </c>
      <c r="E68" s="368"/>
      <c r="F68" s="119" t="s">
        <v>359</v>
      </c>
      <c r="G68" s="120" t="s">
        <v>418</v>
      </c>
      <c r="H68" s="116">
        <f t="shared" si="4"/>
        <v>0</v>
      </c>
      <c r="I68" s="135"/>
      <c r="J68" s="135"/>
      <c r="K68" s="135"/>
      <c r="L68" s="135"/>
      <c r="M68" s="135"/>
      <c r="N68" s="135"/>
    </row>
    <row r="69" spans="1:14" s="97" customFormat="1" ht="21" customHeight="1">
      <c r="A69" s="371"/>
      <c r="B69" s="374" t="s">
        <v>372</v>
      </c>
      <c r="C69" s="379" t="s">
        <v>424</v>
      </c>
      <c r="D69" s="389">
        <f>SUM(H69:H71)</f>
        <v>0</v>
      </c>
      <c r="E69" s="368"/>
      <c r="F69" s="119" t="s">
        <v>343</v>
      </c>
      <c r="G69" s="120" t="s">
        <v>425</v>
      </c>
      <c r="H69" s="116">
        <f t="shared" si="4"/>
        <v>0</v>
      </c>
      <c r="I69" s="135"/>
      <c r="J69" s="135"/>
      <c r="K69" s="135"/>
      <c r="L69" s="135"/>
      <c r="M69" s="135"/>
      <c r="N69" s="135"/>
    </row>
    <row r="70" spans="1:14" s="97" customFormat="1" ht="21" customHeight="1">
      <c r="A70" s="371"/>
      <c r="B70" s="374"/>
      <c r="C70" s="379"/>
      <c r="D70" s="390"/>
      <c r="E70" s="368"/>
      <c r="F70" s="119" t="s">
        <v>345</v>
      </c>
      <c r="G70" s="120" t="s">
        <v>426</v>
      </c>
      <c r="H70" s="116">
        <f t="shared" si="4"/>
        <v>0</v>
      </c>
      <c r="I70" s="135"/>
      <c r="J70" s="135"/>
      <c r="K70" s="135"/>
      <c r="L70" s="135"/>
      <c r="M70" s="135"/>
      <c r="N70" s="135"/>
    </row>
    <row r="71" spans="1:14" s="97" customFormat="1" ht="21" customHeight="1">
      <c r="A71" s="371"/>
      <c r="B71" s="374"/>
      <c r="C71" s="379"/>
      <c r="D71" s="391"/>
      <c r="E71" s="368"/>
      <c r="F71" s="119" t="s">
        <v>377</v>
      </c>
      <c r="G71" s="120" t="s">
        <v>427</v>
      </c>
      <c r="H71" s="116">
        <f t="shared" si="4"/>
        <v>0</v>
      </c>
      <c r="I71" s="135"/>
      <c r="J71" s="135"/>
      <c r="K71" s="135"/>
      <c r="L71" s="135"/>
      <c r="M71" s="135"/>
      <c r="N71" s="135"/>
    </row>
    <row r="72" spans="1:14" s="97" customFormat="1" ht="21" customHeight="1">
      <c r="A72" s="371"/>
      <c r="B72" s="119" t="s">
        <v>374</v>
      </c>
      <c r="C72" s="118" t="s">
        <v>428</v>
      </c>
      <c r="D72" s="121">
        <f>H72</f>
        <v>0</v>
      </c>
      <c r="E72" s="368"/>
      <c r="F72" s="119" t="s">
        <v>361</v>
      </c>
      <c r="G72" s="120" t="s">
        <v>428</v>
      </c>
      <c r="H72" s="116">
        <f t="shared" si="4"/>
        <v>0</v>
      </c>
      <c r="I72" s="135"/>
      <c r="J72" s="135"/>
      <c r="K72" s="135"/>
      <c r="L72" s="135"/>
      <c r="M72" s="135"/>
      <c r="N72" s="135"/>
    </row>
    <row r="73" spans="1:14" s="97" customFormat="1" ht="21" customHeight="1">
      <c r="A73" s="371"/>
      <c r="B73" s="374" t="s">
        <v>365</v>
      </c>
      <c r="C73" s="379" t="s">
        <v>429</v>
      </c>
      <c r="D73" s="389">
        <f>SUM(H73:H77)</f>
        <v>0</v>
      </c>
      <c r="E73" s="368"/>
      <c r="F73" s="119" t="s">
        <v>348</v>
      </c>
      <c r="G73" s="120" t="s">
        <v>430</v>
      </c>
      <c r="H73" s="116">
        <f t="shared" ref="H73:H125" si="7">I73+J73+K73+L73+M73+N73</f>
        <v>0</v>
      </c>
      <c r="I73" s="135"/>
      <c r="J73" s="135"/>
      <c r="K73" s="135"/>
      <c r="L73" s="135"/>
      <c r="M73" s="135"/>
      <c r="N73" s="135"/>
    </row>
    <row r="74" spans="1:14" s="97" customFormat="1" ht="21" customHeight="1">
      <c r="A74" s="371"/>
      <c r="B74" s="374"/>
      <c r="C74" s="379"/>
      <c r="D74" s="390"/>
      <c r="E74" s="368"/>
      <c r="F74" s="119" t="s">
        <v>431</v>
      </c>
      <c r="G74" s="120" t="s">
        <v>432</v>
      </c>
      <c r="H74" s="116">
        <f t="shared" si="7"/>
        <v>0</v>
      </c>
      <c r="I74" s="135"/>
      <c r="J74" s="135"/>
      <c r="K74" s="135"/>
      <c r="L74" s="135"/>
      <c r="M74" s="135"/>
      <c r="N74" s="135"/>
    </row>
    <row r="75" spans="1:14" s="97" customFormat="1" ht="21" customHeight="1">
      <c r="A75" s="371"/>
      <c r="B75" s="374"/>
      <c r="C75" s="379"/>
      <c r="D75" s="390"/>
      <c r="E75" s="368"/>
      <c r="F75" s="119">
        <v>21</v>
      </c>
      <c r="G75" s="120" t="s">
        <v>433</v>
      </c>
      <c r="H75" s="116">
        <f t="shared" si="7"/>
        <v>0</v>
      </c>
      <c r="I75" s="135"/>
      <c r="J75" s="135"/>
      <c r="K75" s="135"/>
      <c r="L75" s="135"/>
      <c r="M75" s="135"/>
      <c r="N75" s="135"/>
    </row>
    <row r="76" spans="1:14" s="97" customFormat="1" ht="21" customHeight="1">
      <c r="A76" s="371"/>
      <c r="B76" s="374"/>
      <c r="C76" s="379"/>
      <c r="D76" s="390"/>
      <c r="E76" s="368"/>
      <c r="F76" s="119">
        <v>22</v>
      </c>
      <c r="G76" s="120" t="s">
        <v>434</v>
      </c>
      <c r="H76" s="116">
        <f t="shared" si="7"/>
        <v>0</v>
      </c>
      <c r="I76" s="135"/>
      <c r="J76" s="135"/>
      <c r="K76" s="135"/>
      <c r="L76" s="135"/>
      <c r="M76" s="135"/>
      <c r="N76" s="135"/>
    </row>
    <row r="77" spans="1:14" s="97" customFormat="1" ht="21" customHeight="1">
      <c r="A77" s="372"/>
      <c r="B77" s="378"/>
      <c r="C77" s="379"/>
      <c r="D77" s="391"/>
      <c r="E77" s="369"/>
      <c r="F77" s="280" t="s">
        <v>365</v>
      </c>
      <c r="G77" s="120" t="s">
        <v>437</v>
      </c>
      <c r="H77" s="116">
        <f t="shared" si="7"/>
        <v>0</v>
      </c>
      <c r="I77" s="135"/>
      <c r="J77" s="135"/>
      <c r="K77" s="135"/>
      <c r="L77" s="135"/>
      <c r="M77" s="135"/>
      <c r="N77" s="135"/>
    </row>
    <row r="78" spans="1:14" s="97" customFormat="1" ht="21" customHeight="1">
      <c r="A78" s="111">
        <v>505</v>
      </c>
      <c r="B78" s="117"/>
      <c r="C78" s="112" t="s">
        <v>438</v>
      </c>
      <c r="D78" s="137"/>
      <c r="E78" s="131"/>
      <c r="F78" s="138"/>
      <c r="G78" s="120"/>
      <c r="H78" s="116">
        <f t="shared" si="7"/>
        <v>0</v>
      </c>
      <c r="I78" s="135"/>
      <c r="J78" s="135"/>
      <c r="K78" s="135"/>
      <c r="L78" s="135"/>
      <c r="M78" s="135"/>
      <c r="N78" s="135"/>
    </row>
    <row r="79" spans="1:14" s="97" customFormat="1" ht="21" customHeight="1">
      <c r="A79" s="367"/>
      <c r="B79" s="279" t="s">
        <v>340</v>
      </c>
      <c r="C79" s="118" t="s">
        <v>439</v>
      </c>
      <c r="D79" s="139"/>
      <c r="E79" s="111">
        <v>301</v>
      </c>
      <c r="F79" s="138"/>
      <c r="G79" s="115" t="s">
        <v>339</v>
      </c>
      <c r="H79" s="116">
        <f t="shared" si="7"/>
        <v>0</v>
      </c>
      <c r="I79" s="135"/>
      <c r="J79" s="135"/>
      <c r="K79" s="135"/>
      <c r="L79" s="135"/>
      <c r="M79" s="135"/>
      <c r="N79" s="135"/>
    </row>
    <row r="80" spans="1:14" s="97" customFormat="1" ht="21" customHeight="1">
      <c r="A80" s="368"/>
      <c r="B80" s="279" t="s">
        <v>343</v>
      </c>
      <c r="C80" s="118" t="s">
        <v>440</v>
      </c>
      <c r="D80" s="139"/>
      <c r="E80" s="111">
        <v>302</v>
      </c>
      <c r="F80" s="138"/>
      <c r="G80" s="128" t="s">
        <v>368</v>
      </c>
      <c r="H80" s="116">
        <f t="shared" si="7"/>
        <v>0</v>
      </c>
      <c r="I80" s="135"/>
      <c r="J80" s="135"/>
      <c r="K80" s="135"/>
      <c r="L80" s="135"/>
      <c r="M80" s="135"/>
      <c r="N80" s="135"/>
    </row>
    <row r="81" spans="1:14" s="97" customFormat="1" ht="21" customHeight="1">
      <c r="A81" s="369"/>
      <c r="B81" s="117">
        <v>99</v>
      </c>
      <c r="C81" s="118" t="s">
        <v>441</v>
      </c>
      <c r="D81" s="139"/>
      <c r="E81" s="111"/>
      <c r="F81" s="138"/>
      <c r="G81" s="128"/>
      <c r="H81" s="116">
        <f t="shared" si="7"/>
        <v>0</v>
      </c>
      <c r="I81" s="135"/>
      <c r="J81" s="135"/>
      <c r="K81" s="135"/>
      <c r="L81" s="135"/>
      <c r="M81" s="135"/>
      <c r="N81" s="135"/>
    </row>
    <row r="82" spans="1:14" s="97" customFormat="1" ht="21" customHeight="1">
      <c r="A82" s="128">
        <v>506</v>
      </c>
      <c r="B82" s="117"/>
      <c r="C82" s="112" t="s">
        <v>442</v>
      </c>
      <c r="D82" s="137"/>
      <c r="E82" s="131"/>
      <c r="F82" s="138"/>
      <c r="G82" s="120"/>
      <c r="H82" s="116">
        <f t="shared" si="7"/>
        <v>0</v>
      </c>
      <c r="I82" s="135"/>
      <c r="J82" s="135"/>
      <c r="K82" s="135"/>
      <c r="L82" s="135"/>
      <c r="M82" s="135"/>
      <c r="N82" s="135"/>
    </row>
    <row r="83" spans="1:14" s="97" customFormat="1" ht="21" customHeight="1">
      <c r="A83" s="367"/>
      <c r="B83" s="279" t="s">
        <v>340</v>
      </c>
      <c r="C83" s="118" t="s">
        <v>443</v>
      </c>
      <c r="D83" s="139"/>
      <c r="E83" s="111">
        <v>310</v>
      </c>
      <c r="F83" s="138"/>
      <c r="G83" s="115" t="s">
        <v>444</v>
      </c>
      <c r="H83" s="116">
        <f t="shared" si="7"/>
        <v>0</v>
      </c>
      <c r="I83" s="135"/>
      <c r="J83" s="135"/>
      <c r="K83" s="135"/>
      <c r="L83" s="135"/>
      <c r="M83" s="135"/>
      <c r="N83" s="135"/>
    </row>
    <row r="84" spans="1:14" s="97" customFormat="1" ht="21" customHeight="1">
      <c r="A84" s="369"/>
      <c r="B84" s="279" t="s">
        <v>343</v>
      </c>
      <c r="C84" s="118" t="s">
        <v>445</v>
      </c>
      <c r="D84" s="139"/>
      <c r="E84" s="111">
        <v>309</v>
      </c>
      <c r="F84" s="138"/>
      <c r="G84" s="115" t="s">
        <v>436</v>
      </c>
      <c r="H84" s="116">
        <f t="shared" si="7"/>
        <v>0</v>
      </c>
      <c r="I84" s="135"/>
      <c r="J84" s="135"/>
      <c r="K84" s="135"/>
      <c r="L84" s="135"/>
      <c r="M84" s="135"/>
      <c r="N84" s="135"/>
    </row>
    <row r="85" spans="1:14" s="97" customFormat="1" ht="21" customHeight="1">
      <c r="A85" s="111">
        <v>507</v>
      </c>
      <c r="B85" s="111"/>
      <c r="C85" s="112" t="s">
        <v>446</v>
      </c>
      <c r="D85" s="121">
        <f>SUM(D86:D90)</f>
        <v>0</v>
      </c>
      <c r="E85" s="111">
        <v>312</v>
      </c>
      <c r="F85" s="114"/>
      <c r="G85" s="115" t="s">
        <v>447</v>
      </c>
      <c r="H85" s="116">
        <f t="shared" ref="H85:N85" si="8">SUM(H86:H90)</f>
        <v>0</v>
      </c>
      <c r="I85" s="116">
        <f t="shared" si="8"/>
        <v>0</v>
      </c>
      <c r="J85" s="116">
        <f t="shared" si="8"/>
        <v>0</v>
      </c>
      <c r="K85" s="116">
        <f t="shared" si="8"/>
        <v>0</v>
      </c>
      <c r="L85" s="116">
        <f t="shared" si="8"/>
        <v>0</v>
      </c>
      <c r="M85" s="116">
        <f t="shared" si="8"/>
        <v>0</v>
      </c>
      <c r="N85" s="116">
        <f t="shared" si="8"/>
        <v>0</v>
      </c>
    </row>
    <row r="86" spans="1:14" s="97" customFormat="1" ht="21" customHeight="1">
      <c r="A86" s="370"/>
      <c r="B86" s="117" t="s">
        <v>340</v>
      </c>
      <c r="C86" s="118" t="s">
        <v>448</v>
      </c>
      <c r="D86" s="121">
        <f>H86</f>
        <v>0</v>
      </c>
      <c r="E86" s="370"/>
      <c r="F86" s="119" t="s">
        <v>340</v>
      </c>
      <c r="G86" s="120" t="s">
        <v>448</v>
      </c>
      <c r="H86" s="116">
        <f t="shared" si="7"/>
        <v>0</v>
      </c>
      <c r="I86" s="135"/>
      <c r="J86" s="135"/>
      <c r="K86" s="135"/>
      <c r="L86" s="135"/>
      <c r="M86" s="135"/>
      <c r="N86" s="135"/>
    </row>
    <row r="87" spans="1:14" s="97" customFormat="1" ht="21" customHeight="1">
      <c r="A87" s="371"/>
      <c r="B87" s="117" t="s">
        <v>345</v>
      </c>
      <c r="C87" s="118" t="s">
        <v>449</v>
      </c>
      <c r="D87" s="121">
        <f>H87</f>
        <v>0</v>
      </c>
      <c r="E87" s="371"/>
      <c r="F87" s="117" t="s">
        <v>345</v>
      </c>
      <c r="G87" s="120" t="s">
        <v>449</v>
      </c>
      <c r="H87" s="116">
        <f t="shared" si="7"/>
        <v>0</v>
      </c>
      <c r="I87" s="135"/>
      <c r="J87" s="135"/>
      <c r="K87" s="135"/>
      <c r="L87" s="135"/>
      <c r="M87" s="135"/>
      <c r="N87" s="135"/>
    </row>
    <row r="88" spans="1:14" s="97" customFormat="1" ht="21" customHeight="1">
      <c r="A88" s="371"/>
      <c r="B88" s="117" t="s">
        <v>372</v>
      </c>
      <c r="C88" s="118" t="s">
        <v>450</v>
      </c>
      <c r="D88" s="121">
        <f>H88</f>
        <v>0</v>
      </c>
      <c r="E88" s="371"/>
      <c r="F88" s="117" t="s">
        <v>372</v>
      </c>
      <c r="G88" s="120" t="s">
        <v>450</v>
      </c>
      <c r="H88" s="116">
        <f t="shared" si="7"/>
        <v>0</v>
      </c>
      <c r="I88" s="135"/>
      <c r="J88" s="135"/>
      <c r="K88" s="135"/>
      <c r="L88" s="135"/>
      <c r="M88" s="135"/>
      <c r="N88" s="135"/>
    </row>
    <row r="89" spans="1:14" s="97" customFormat="1" ht="21" customHeight="1">
      <c r="A89" s="371"/>
      <c r="B89" s="117" t="s">
        <v>374</v>
      </c>
      <c r="C89" s="118" t="s">
        <v>451</v>
      </c>
      <c r="D89" s="121">
        <f>H89</f>
        <v>0</v>
      </c>
      <c r="E89" s="371"/>
      <c r="F89" s="117" t="s">
        <v>374</v>
      </c>
      <c r="G89" s="120" t="s">
        <v>451</v>
      </c>
      <c r="H89" s="116">
        <f t="shared" si="7"/>
        <v>0</v>
      </c>
      <c r="I89" s="135"/>
      <c r="J89" s="135"/>
      <c r="K89" s="135"/>
      <c r="L89" s="135"/>
      <c r="M89" s="135"/>
      <c r="N89" s="135"/>
    </row>
    <row r="90" spans="1:14" s="97" customFormat="1" ht="21" customHeight="1">
      <c r="A90" s="372"/>
      <c r="B90" s="117">
        <v>99</v>
      </c>
      <c r="C90" s="118" t="s">
        <v>452</v>
      </c>
      <c r="D90" s="121">
        <f>H90</f>
        <v>0</v>
      </c>
      <c r="E90" s="372"/>
      <c r="F90" s="119">
        <v>99</v>
      </c>
      <c r="G90" s="120" t="s">
        <v>452</v>
      </c>
      <c r="H90" s="116">
        <f t="shared" si="7"/>
        <v>0</v>
      </c>
      <c r="I90" s="135"/>
      <c r="J90" s="135"/>
      <c r="K90" s="135"/>
      <c r="L90" s="135"/>
      <c r="M90" s="135"/>
      <c r="N90" s="135"/>
    </row>
    <row r="91" spans="1:14" s="97" customFormat="1" ht="21" customHeight="1">
      <c r="A91" s="111">
        <v>508</v>
      </c>
      <c r="B91" s="111"/>
      <c r="C91" s="112" t="s">
        <v>453</v>
      </c>
      <c r="D91" s="121">
        <f>SUM(D92:D93)</f>
        <v>0</v>
      </c>
      <c r="E91" s="111">
        <v>311</v>
      </c>
      <c r="F91" s="111"/>
      <c r="G91" s="115" t="s">
        <v>454</v>
      </c>
      <c r="H91" s="116">
        <f t="shared" ref="H91:N91" si="9">SUM(H92:H93)</f>
        <v>0</v>
      </c>
      <c r="I91" s="116">
        <f t="shared" si="9"/>
        <v>0</v>
      </c>
      <c r="J91" s="116">
        <f t="shared" si="9"/>
        <v>0</v>
      </c>
      <c r="K91" s="116">
        <f t="shared" si="9"/>
        <v>0</v>
      </c>
      <c r="L91" s="116">
        <f t="shared" si="9"/>
        <v>0</v>
      </c>
      <c r="M91" s="116">
        <f t="shared" si="9"/>
        <v>0</v>
      </c>
      <c r="N91" s="116">
        <f t="shared" si="9"/>
        <v>0</v>
      </c>
    </row>
    <row r="92" spans="1:14" s="97" customFormat="1" ht="21" customHeight="1">
      <c r="A92" s="370"/>
      <c r="B92" s="117" t="s">
        <v>340</v>
      </c>
      <c r="C92" s="118" t="s">
        <v>448</v>
      </c>
      <c r="D92" s="121">
        <f>H92</f>
        <v>0</v>
      </c>
      <c r="E92" s="370"/>
      <c r="F92" s="117" t="s">
        <v>340</v>
      </c>
      <c r="G92" s="120" t="s">
        <v>448</v>
      </c>
      <c r="H92" s="116">
        <f t="shared" si="7"/>
        <v>0</v>
      </c>
      <c r="I92" s="135"/>
      <c r="J92" s="135"/>
      <c r="K92" s="135"/>
      <c r="L92" s="135"/>
      <c r="M92" s="135"/>
      <c r="N92" s="135"/>
    </row>
    <row r="93" spans="1:14" s="97" customFormat="1" ht="21" customHeight="1">
      <c r="A93" s="372"/>
      <c r="B93" s="117">
        <v>99</v>
      </c>
      <c r="C93" s="118" t="s">
        <v>452</v>
      </c>
      <c r="D93" s="121">
        <f>H93</f>
        <v>0</v>
      </c>
      <c r="E93" s="372"/>
      <c r="F93" s="117">
        <v>99</v>
      </c>
      <c r="G93" s="120" t="s">
        <v>452</v>
      </c>
      <c r="H93" s="116">
        <f t="shared" si="7"/>
        <v>0</v>
      </c>
      <c r="I93" s="135"/>
      <c r="J93" s="135"/>
      <c r="K93" s="135"/>
      <c r="L93" s="135"/>
      <c r="M93" s="135"/>
      <c r="N93" s="135"/>
    </row>
    <row r="94" spans="1:14" s="97" customFormat="1" ht="21" customHeight="1">
      <c r="A94" s="111">
        <v>509</v>
      </c>
      <c r="B94" s="111"/>
      <c r="C94" s="112" t="s">
        <v>455</v>
      </c>
      <c r="D94" s="121">
        <f>SUM(D95:D105)</f>
        <v>250.41528199999999</v>
      </c>
      <c r="E94" s="111">
        <v>303</v>
      </c>
      <c r="F94" s="114"/>
      <c r="G94" s="115" t="s">
        <v>455</v>
      </c>
      <c r="H94" s="116">
        <f t="shared" ref="H94:N94" si="10">SUM(H95:H105)</f>
        <v>250.41528199999999</v>
      </c>
      <c r="I94" s="116">
        <f t="shared" si="10"/>
        <v>250.41528199999999</v>
      </c>
      <c r="J94" s="116">
        <f t="shared" si="10"/>
        <v>0</v>
      </c>
      <c r="K94" s="116">
        <f t="shared" si="10"/>
        <v>0</v>
      </c>
      <c r="L94" s="116">
        <f t="shared" si="10"/>
        <v>0</v>
      </c>
      <c r="M94" s="116">
        <f t="shared" si="10"/>
        <v>0</v>
      </c>
      <c r="N94" s="116">
        <f t="shared" si="10"/>
        <v>0</v>
      </c>
    </row>
    <row r="95" spans="1:14" s="97" customFormat="1" ht="21" customHeight="1">
      <c r="A95" s="370"/>
      <c r="B95" s="374" t="s">
        <v>340</v>
      </c>
      <c r="C95" s="379" t="s">
        <v>456</v>
      </c>
      <c r="D95" s="392">
        <f>SUM(H95:H99)</f>
        <v>152.35528199999999</v>
      </c>
      <c r="E95" s="367"/>
      <c r="F95" s="119" t="s">
        <v>372</v>
      </c>
      <c r="G95" s="120" t="s">
        <v>457</v>
      </c>
      <c r="H95" s="116">
        <f t="shared" si="7"/>
        <v>0</v>
      </c>
      <c r="I95" s="135"/>
      <c r="J95" s="135"/>
      <c r="K95" s="135"/>
      <c r="L95" s="135"/>
      <c r="M95" s="135"/>
      <c r="N95" s="135"/>
    </row>
    <row r="96" spans="1:14" s="97" customFormat="1" ht="21" customHeight="1">
      <c r="A96" s="371"/>
      <c r="B96" s="374"/>
      <c r="C96" s="379"/>
      <c r="D96" s="393"/>
      <c r="E96" s="368"/>
      <c r="F96" s="119" t="s">
        <v>374</v>
      </c>
      <c r="G96" s="120" t="s">
        <v>458</v>
      </c>
      <c r="H96" s="116">
        <f t="shared" si="7"/>
        <v>0.93059999999999998</v>
      </c>
      <c r="I96" s="135">
        <f>遗属补助!E4*12/10000</f>
        <v>0.93059999999999998</v>
      </c>
      <c r="J96" s="135"/>
      <c r="K96" s="135"/>
      <c r="L96" s="135"/>
      <c r="M96" s="135"/>
      <c r="N96" s="135"/>
    </row>
    <row r="97" spans="1:14" s="97" customFormat="1" ht="21" customHeight="1">
      <c r="A97" s="371"/>
      <c r="B97" s="374"/>
      <c r="C97" s="379"/>
      <c r="D97" s="393"/>
      <c r="E97" s="368"/>
      <c r="F97" s="119" t="s">
        <v>361</v>
      </c>
      <c r="G97" s="120" t="s">
        <v>459</v>
      </c>
      <c r="H97" s="116">
        <f t="shared" si="7"/>
        <v>0</v>
      </c>
      <c r="I97" s="135"/>
      <c r="J97" s="135"/>
      <c r="K97" s="135"/>
      <c r="L97" s="135"/>
      <c r="M97" s="135"/>
      <c r="N97" s="135"/>
    </row>
    <row r="98" spans="1:14" s="97" customFormat="1" ht="21" customHeight="1">
      <c r="A98" s="371"/>
      <c r="B98" s="374"/>
      <c r="C98" s="379"/>
      <c r="D98" s="393"/>
      <c r="E98" s="368"/>
      <c r="F98" s="119" t="s">
        <v>377</v>
      </c>
      <c r="G98" s="120" t="s">
        <v>460</v>
      </c>
      <c r="H98" s="116">
        <f t="shared" si="7"/>
        <v>0</v>
      </c>
      <c r="I98" s="135"/>
      <c r="J98" s="135"/>
      <c r="K98" s="135"/>
      <c r="L98" s="135"/>
      <c r="M98" s="135"/>
      <c r="N98" s="135"/>
    </row>
    <row r="99" spans="1:14" s="97" customFormat="1" ht="21" customHeight="1">
      <c r="A99" s="371"/>
      <c r="B99" s="374"/>
      <c r="C99" s="379"/>
      <c r="D99" s="394"/>
      <c r="E99" s="368"/>
      <c r="F99" s="119" t="s">
        <v>350</v>
      </c>
      <c r="G99" s="120" t="s">
        <v>461</v>
      </c>
      <c r="H99" s="116">
        <f t="shared" si="7"/>
        <v>151.42468199999999</v>
      </c>
      <c r="I99" s="135">
        <f>经费安排!D38+经费安排!D37</f>
        <v>151.42468199999999</v>
      </c>
      <c r="J99" s="135"/>
      <c r="K99" s="135"/>
      <c r="L99" s="135"/>
      <c r="M99" s="135"/>
      <c r="N99" s="135"/>
    </row>
    <row r="100" spans="1:14" s="97" customFormat="1" ht="21" customHeight="1">
      <c r="A100" s="371"/>
      <c r="B100" s="119" t="s">
        <v>343</v>
      </c>
      <c r="C100" s="140" t="s">
        <v>462</v>
      </c>
      <c r="D100" s="121">
        <f>H100</f>
        <v>0</v>
      </c>
      <c r="E100" s="368"/>
      <c r="F100" s="119" t="s">
        <v>348</v>
      </c>
      <c r="G100" s="120" t="s">
        <v>462</v>
      </c>
      <c r="H100" s="116">
        <f t="shared" si="7"/>
        <v>0</v>
      </c>
      <c r="I100" s="135"/>
      <c r="J100" s="135"/>
      <c r="K100" s="135"/>
      <c r="L100" s="135"/>
      <c r="M100" s="135"/>
      <c r="N100" s="135"/>
    </row>
    <row r="101" spans="1:14" s="97" customFormat="1" ht="21" customHeight="1">
      <c r="A101" s="371"/>
      <c r="B101" s="119" t="s">
        <v>345</v>
      </c>
      <c r="C101" s="140" t="s">
        <v>463</v>
      </c>
      <c r="D101" s="121">
        <f>H101</f>
        <v>0</v>
      </c>
      <c r="E101" s="368"/>
      <c r="F101" s="119" t="s">
        <v>352</v>
      </c>
      <c r="G101" s="120" t="s">
        <v>463</v>
      </c>
      <c r="H101" s="116">
        <f t="shared" si="7"/>
        <v>0</v>
      </c>
      <c r="I101" s="135"/>
      <c r="J101" s="135"/>
      <c r="K101" s="135"/>
      <c r="L101" s="135"/>
      <c r="M101" s="135"/>
      <c r="N101" s="135"/>
    </row>
    <row r="102" spans="1:14" s="97" customFormat="1" ht="21" customHeight="1">
      <c r="A102" s="371"/>
      <c r="B102" s="375" t="s">
        <v>374</v>
      </c>
      <c r="C102" s="380" t="s">
        <v>464</v>
      </c>
      <c r="D102" s="392">
        <f>SUM(H102:H104)</f>
        <v>0</v>
      </c>
      <c r="E102" s="368"/>
      <c r="F102" s="119" t="s">
        <v>340</v>
      </c>
      <c r="G102" s="120" t="s">
        <v>465</v>
      </c>
      <c r="H102" s="116">
        <f t="shared" si="7"/>
        <v>0</v>
      </c>
      <c r="I102" s="135"/>
      <c r="J102" s="135"/>
      <c r="K102" s="135"/>
      <c r="L102" s="135"/>
      <c r="M102" s="135"/>
      <c r="N102" s="135"/>
    </row>
    <row r="103" spans="1:14" s="97" customFormat="1" ht="21" customHeight="1">
      <c r="A103" s="371"/>
      <c r="B103" s="376"/>
      <c r="C103" s="381"/>
      <c r="D103" s="393"/>
      <c r="E103" s="368"/>
      <c r="F103" s="119" t="s">
        <v>343</v>
      </c>
      <c r="G103" s="120" t="s">
        <v>466</v>
      </c>
      <c r="H103" s="116">
        <f t="shared" si="7"/>
        <v>0</v>
      </c>
      <c r="I103" s="135"/>
      <c r="J103" s="135"/>
      <c r="K103" s="135"/>
      <c r="L103" s="135"/>
      <c r="M103" s="135"/>
      <c r="N103" s="135"/>
    </row>
    <row r="104" spans="1:14" s="97" customFormat="1" ht="21" customHeight="1">
      <c r="A104" s="371"/>
      <c r="B104" s="376"/>
      <c r="C104" s="381"/>
      <c r="D104" s="394"/>
      <c r="E104" s="368"/>
      <c r="F104" s="119" t="s">
        <v>345</v>
      </c>
      <c r="G104" s="120" t="s">
        <v>467</v>
      </c>
      <c r="H104" s="116">
        <f t="shared" si="7"/>
        <v>0</v>
      </c>
      <c r="I104" s="135"/>
      <c r="J104" s="135"/>
      <c r="K104" s="135"/>
      <c r="L104" s="135"/>
      <c r="M104" s="135"/>
      <c r="N104" s="135"/>
    </row>
    <row r="105" spans="1:14" s="97" customFormat="1" ht="21" customHeight="1">
      <c r="A105" s="372"/>
      <c r="B105" s="117">
        <v>99</v>
      </c>
      <c r="C105" s="118" t="s">
        <v>468</v>
      </c>
      <c r="D105" s="121">
        <f>H105</f>
        <v>98.06</v>
      </c>
      <c r="E105" s="369"/>
      <c r="F105" s="119" t="s">
        <v>365</v>
      </c>
      <c r="G105" s="120" t="s">
        <v>468</v>
      </c>
      <c r="H105" s="116">
        <f t="shared" si="7"/>
        <v>98.06</v>
      </c>
      <c r="I105" s="135">
        <v>98.06</v>
      </c>
      <c r="J105" s="135"/>
      <c r="K105" s="135"/>
      <c r="L105" s="135"/>
      <c r="M105" s="135"/>
      <c r="N105" s="135"/>
    </row>
    <row r="106" spans="1:14" s="97" customFormat="1" ht="21" customHeight="1">
      <c r="A106" s="111">
        <v>510</v>
      </c>
      <c r="B106" s="131"/>
      <c r="C106" s="112" t="s">
        <v>469</v>
      </c>
      <c r="D106" s="121">
        <f>SUM(D107:D108)</f>
        <v>0</v>
      </c>
      <c r="E106" s="111">
        <v>313</v>
      </c>
      <c r="F106" s="131"/>
      <c r="G106" s="115" t="s">
        <v>469</v>
      </c>
      <c r="H106" s="116">
        <f t="shared" ref="H106:N106" si="11">SUM(H107:H108)</f>
        <v>0</v>
      </c>
      <c r="I106" s="116">
        <f t="shared" si="11"/>
        <v>0</v>
      </c>
      <c r="J106" s="116">
        <f t="shared" si="11"/>
        <v>0</v>
      </c>
      <c r="K106" s="116">
        <f t="shared" si="11"/>
        <v>0</v>
      </c>
      <c r="L106" s="116">
        <f t="shared" si="11"/>
        <v>0</v>
      </c>
      <c r="M106" s="116">
        <f t="shared" si="11"/>
        <v>0</v>
      </c>
      <c r="N106" s="116">
        <f t="shared" si="11"/>
        <v>0</v>
      </c>
    </row>
    <row r="107" spans="1:14" s="97" customFormat="1" ht="21" customHeight="1">
      <c r="A107" s="367"/>
      <c r="B107" s="117" t="s">
        <v>343</v>
      </c>
      <c r="C107" s="118" t="s">
        <v>470</v>
      </c>
      <c r="D107" s="121">
        <f>H107</f>
        <v>0</v>
      </c>
      <c r="E107" s="367"/>
      <c r="F107" s="117" t="s">
        <v>343</v>
      </c>
      <c r="G107" s="120" t="s">
        <v>470</v>
      </c>
      <c r="H107" s="116">
        <f t="shared" si="7"/>
        <v>0</v>
      </c>
      <c r="I107" s="135"/>
      <c r="J107" s="135"/>
      <c r="K107" s="135"/>
      <c r="L107" s="135"/>
      <c r="M107" s="135"/>
      <c r="N107" s="135"/>
    </row>
    <row r="108" spans="1:14" s="97" customFormat="1" ht="21" customHeight="1">
      <c r="A108" s="369"/>
      <c r="B108" s="117" t="s">
        <v>345</v>
      </c>
      <c r="C108" s="118" t="s">
        <v>471</v>
      </c>
      <c r="D108" s="121">
        <f>H108</f>
        <v>0</v>
      </c>
      <c r="E108" s="369"/>
      <c r="F108" s="117" t="s">
        <v>345</v>
      </c>
      <c r="G108" s="120" t="s">
        <v>471</v>
      </c>
      <c r="H108" s="116">
        <f t="shared" si="7"/>
        <v>0</v>
      </c>
      <c r="I108" s="135"/>
      <c r="J108" s="135"/>
      <c r="K108" s="135"/>
      <c r="L108" s="135"/>
      <c r="M108" s="135"/>
      <c r="N108" s="135"/>
    </row>
    <row r="109" spans="1:14" s="97" customFormat="1" ht="21" customHeight="1">
      <c r="A109" s="111">
        <v>511</v>
      </c>
      <c r="B109" s="111"/>
      <c r="C109" s="112" t="s">
        <v>472</v>
      </c>
      <c r="D109" s="121">
        <f>SUM(D110:D113)</f>
        <v>0</v>
      </c>
      <c r="E109" s="111">
        <v>307</v>
      </c>
      <c r="F109" s="114"/>
      <c r="G109" s="115" t="s">
        <v>472</v>
      </c>
      <c r="H109" s="116">
        <f t="shared" ref="H109:N109" si="12">SUM(H110:H113)</f>
        <v>0</v>
      </c>
      <c r="I109" s="116">
        <f t="shared" si="12"/>
        <v>0</v>
      </c>
      <c r="J109" s="116">
        <f t="shared" si="12"/>
        <v>0</v>
      </c>
      <c r="K109" s="116">
        <f t="shared" si="12"/>
        <v>0</v>
      </c>
      <c r="L109" s="116">
        <f t="shared" si="12"/>
        <v>0</v>
      </c>
      <c r="M109" s="116">
        <f t="shared" si="12"/>
        <v>0</v>
      </c>
      <c r="N109" s="116">
        <f t="shared" si="12"/>
        <v>0</v>
      </c>
    </row>
    <row r="110" spans="1:14" s="97" customFormat="1" ht="21" customHeight="1">
      <c r="A110" s="367"/>
      <c r="B110" s="117" t="s">
        <v>340</v>
      </c>
      <c r="C110" s="118" t="s">
        <v>473</v>
      </c>
      <c r="D110" s="121">
        <f>H110</f>
        <v>0</v>
      </c>
      <c r="E110" s="367"/>
      <c r="F110" s="119" t="s">
        <v>340</v>
      </c>
      <c r="G110" s="120" t="s">
        <v>473</v>
      </c>
      <c r="H110" s="116">
        <f t="shared" si="7"/>
        <v>0</v>
      </c>
      <c r="I110" s="135"/>
      <c r="J110" s="135"/>
      <c r="K110" s="135"/>
      <c r="L110" s="135"/>
      <c r="M110" s="135"/>
      <c r="N110" s="135"/>
    </row>
    <row r="111" spans="1:14" s="97" customFormat="1" ht="21" customHeight="1">
      <c r="A111" s="368"/>
      <c r="B111" s="117" t="s">
        <v>343</v>
      </c>
      <c r="C111" s="118" t="s">
        <v>474</v>
      </c>
      <c r="D111" s="121">
        <f>H111</f>
        <v>0</v>
      </c>
      <c r="E111" s="368"/>
      <c r="F111" s="119" t="s">
        <v>343</v>
      </c>
      <c r="G111" s="120" t="s">
        <v>474</v>
      </c>
      <c r="H111" s="116">
        <f t="shared" si="7"/>
        <v>0</v>
      </c>
      <c r="I111" s="135"/>
      <c r="J111" s="135"/>
      <c r="K111" s="135"/>
      <c r="L111" s="135"/>
      <c r="M111" s="135"/>
      <c r="N111" s="135"/>
    </row>
    <row r="112" spans="1:14" s="97" customFormat="1" ht="21" customHeight="1">
      <c r="A112" s="368"/>
      <c r="B112" s="117" t="s">
        <v>345</v>
      </c>
      <c r="C112" s="118" t="s">
        <v>475</v>
      </c>
      <c r="D112" s="121">
        <f>H112</f>
        <v>0</v>
      </c>
      <c r="E112" s="368"/>
      <c r="F112" s="117" t="s">
        <v>345</v>
      </c>
      <c r="G112" s="120" t="s">
        <v>475</v>
      </c>
      <c r="H112" s="116">
        <f t="shared" si="7"/>
        <v>0</v>
      </c>
      <c r="I112" s="135"/>
      <c r="J112" s="135"/>
      <c r="K112" s="135"/>
      <c r="L112" s="135"/>
      <c r="M112" s="135"/>
      <c r="N112" s="135"/>
    </row>
    <row r="113" spans="1:14" s="97" customFormat="1" ht="21" customHeight="1">
      <c r="A113" s="369"/>
      <c r="B113" s="117" t="s">
        <v>372</v>
      </c>
      <c r="C113" s="118" t="s">
        <v>476</v>
      </c>
      <c r="D113" s="121">
        <f>H113</f>
        <v>0</v>
      </c>
      <c r="E113" s="368"/>
      <c r="F113" s="117" t="s">
        <v>372</v>
      </c>
      <c r="G113" s="120" t="s">
        <v>476</v>
      </c>
      <c r="H113" s="116">
        <f t="shared" si="7"/>
        <v>0</v>
      </c>
      <c r="I113" s="135"/>
      <c r="J113" s="135"/>
      <c r="K113" s="135"/>
      <c r="L113" s="135"/>
      <c r="M113" s="135"/>
      <c r="N113" s="135"/>
    </row>
    <row r="114" spans="1:14" s="97" customFormat="1" ht="21" customHeight="1">
      <c r="A114" s="111">
        <v>513</v>
      </c>
      <c r="B114" s="111"/>
      <c r="C114" s="112" t="s">
        <v>477</v>
      </c>
      <c r="D114" s="121">
        <f>SUM(D115:D118)</f>
        <v>0</v>
      </c>
      <c r="E114" s="368"/>
      <c r="F114" s="138"/>
      <c r="G114" s="120"/>
      <c r="H114" s="116">
        <f t="shared" si="7"/>
        <v>0</v>
      </c>
      <c r="I114" s="135"/>
      <c r="J114" s="135"/>
      <c r="K114" s="135"/>
      <c r="L114" s="135"/>
      <c r="M114" s="135"/>
      <c r="N114" s="135"/>
    </row>
    <row r="115" spans="1:14" s="97" customFormat="1" ht="21" customHeight="1">
      <c r="A115" s="370"/>
      <c r="B115" s="117" t="s">
        <v>340</v>
      </c>
      <c r="C115" s="118" t="s">
        <v>478</v>
      </c>
      <c r="D115" s="122"/>
      <c r="E115" s="368"/>
      <c r="F115" s="138"/>
      <c r="G115" s="120"/>
      <c r="H115" s="116">
        <f t="shared" si="7"/>
        <v>0</v>
      </c>
      <c r="I115" s="135"/>
      <c r="J115" s="135"/>
      <c r="K115" s="135"/>
      <c r="L115" s="135"/>
      <c r="M115" s="135"/>
      <c r="N115" s="135"/>
    </row>
    <row r="116" spans="1:14" s="97" customFormat="1" ht="21" customHeight="1">
      <c r="A116" s="371"/>
      <c r="B116" s="117" t="s">
        <v>343</v>
      </c>
      <c r="C116" s="118" t="s">
        <v>479</v>
      </c>
      <c r="D116" s="122"/>
      <c r="E116" s="368"/>
      <c r="F116" s="138"/>
      <c r="G116" s="120"/>
      <c r="H116" s="116">
        <f t="shared" si="7"/>
        <v>0</v>
      </c>
      <c r="I116" s="135"/>
      <c r="J116" s="135"/>
      <c r="K116" s="135"/>
      <c r="L116" s="135"/>
      <c r="M116" s="135"/>
      <c r="N116" s="135"/>
    </row>
    <row r="117" spans="1:14" s="97" customFormat="1" ht="21" customHeight="1">
      <c r="A117" s="371"/>
      <c r="B117" s="117" t="s">
        <v>345</v>
      </c>
      <c r="C117" s="118" t="s">
        <v>480</v>
      </c>
      <c r="D117" s="122"/>
      <c r="E117" s="368"/>
      <c r="F117" s="138"/>
      <c r="G117" s="120"/>
      <c r="H117" s="116">
        <f t="shared" si="7"/>
        <v>0</v>
      </c>
      <c r="I117" s="135"/>
      <c r="J117" s="135"/>
      <c r="K117" s="135"/>
      <c r="L117" s="135"/>
      <c r="M117" s="135"/>
      <c r="N117" s="135"/>
    </row>
    <row r="118" spans="1:14" s="97" customFormat="1" ht="21" customHeight="1">
      <c r="A118" s="372"/>
      <c r="B118" s="117" t="s">
        <v>372</v>
      </c>
      <c r="C118" s="118" t="s">
        <v>481</v>
      </c>
      <c r="D118" s="122"/>
      <c r="E118" s="369"/>
      <c r="F118" s="138"/>
      <c r="G118" s="120"/>
      <c r="H118" s="116">
        <f t="shared" si="7"/>
        <v>0</v>
      </c>
      <c r="I118" s="135"/>
      <c r="J118" s="135"/>
      <c r="K118" s="135"/>
      <c r="L118" s="135"/>
      <c r="M118" s="135"/>
      <c r="N118" s="135"/>
    </row>
    <row r="119" spans="1:14" s="97" customFormat="1" ht="21" customHeight="1">
      <c r="A119" s="111">
        <v>599</v>
      </c>
      <c r="B119" s="111"/>
      <c r="C119" s="112" t="s">
        <v>482</v>
      </c>
      <c r="D119" s="121">
        <f>SUM(D120:D125)</f>
        <v>0</v>
      </c>
      <c r="E119" s="111" t="s">
        <v>483</v>
      </c>
      <c r="F119" s="114"/>
      <c r="G119" s="115" t="s">
        <v>482</v>
      </c>
      <c r="H119" s="116">
        <f t="shared" ref="H119:N119" si="13">SUM(H120:H125)</f>
        <v>0</v>
      </c>
      <c r="I119" s="116">
        <f t="shared" si="13"/>
        <v>0</v>
      </c>
      <c r="J119" s="116">
        <f t="shared" si="13"/>
        <v>0</v>
      </c>
      <c r="K119" s="116">
        <f t="shared" si="13"/>
        <v>0</v>
      </c>
      <c r="L119" s="116">
        <f t="shared" si="13"/>
        <v>0</v>
      </c>
      <c r="M119" s="116">
        <f t="shared" si="13"/>
        <v>0</v>
      </c>
      <c r="N119" s="116">
        <f t="shared" si="13"/>
        <v>0</v>
      </c>
    </row>
    <row r="120" spans="1:14" s="97" customFormat="1" ht="21" customHeight="1">
      <c r="A120" s="370"/>
      <c r="B120" s="117" t="s">
        <v>340</v>
      </c>
      <c r="C120" s="118" t="s">
        <v>484</v>
      </c>
      <c r="D120" s="121">
        <f t="shared" ref="D120:D125" si="14">H120</f>
        <v>0</v>
      </c>
      <c r="E120" s="367"/>
      <c r="F120" s="119"/>
      <c r="G120" s="120"/>
      <c r="H120" s="116">
        <f t="shared" si="7"/>
        <v>0</v>
      </c>
      <c r="I120" s="135"/>
      <c r="J120" s="135"/>
      <c r="K120" s="135"/>
      <c r="L120" s="135"/>
      <c r="M120" s="135"/>
      <c r="N120" s="135"/>
    </row>
    <row r="121" spans="1:14" s="97" customFormat="1" ht="21" customHeight="1">
      <c r="A121" s="371"/>
      <c r="B121" s="117" t="s">
        <v>361</v>
      </c>
      <c r="C121" s="118" t="s">
        <v>485</v>
      </c>
      <c r="D121" s="121">
        <f t="shared" si="14"/>
        <v>0</v>
      </c>
      <c r="E121" s="368"/>
      <c r="F121" s="117" t="s">
        <v>361</v>
      </c>
      <c r="G121" s="120" t="s">
        <v>485</v>
      </c>
      <c r="H121" s="116">
        <f t="shared" si="7"/>
        <v>0</v>
      </c>
      <c r="I121" s="135"/>
      <c r="J121" s="135"/>
      <c r="K121" s="135"/>
      <c r="L121" s="135"/>
      <c r="M121" s="135"/>
      <c r="N121" s="135"/>
    </row>
    <row r="122" spans="1:14" s="97" customFormat="1" ht="21" customHeight="1">
      <c r="A122" s="371"/>
      <c r="B122" s="117" t="s">
        <v>377</v>
      </c>
      <c r="C122" s="118" t="s">
        <v>486</v>
      </c>
      <c r="D122" s="121">
        <f t="shared" si="14"/>
        <v>0</v>
      </c>
      <c r="E122" s="368"/>
      <c r="F122" s="117" t="s">
        <v>377</v>
      </c>
      <c r="G122" s="120" t="s">
        <v>486</v>
      </c>
      <c r="H122" s="116">
        <f t="shared" si="7"/>
        <v>0</v>
      </c>
      <c r="I122" s="135"/>
      <c r="J122" s="135"/>
      <c r="K122" s="135"/>
      <c r="L122" s="135"/>
      <c r="M122" s="135"/>
      <c r="N122" s="135"/>
    </row>
    <row r="123" spans="1:14" s="97" customFormat="1" ht="21" customHeight="1">
      <c r="A123" s="371"/>
      <c r="B123" s="117" t="s">
        <v>348</v>
      </c>
      <c r="C123" s="118" t="s">
        <v>487</v>
      </c>
      <c r="D123" s="121">
        <f t="shared" si="14"/>
        <v>0</v>
      </c>
      <c r="E123" s="368"/>
      <c r="F123" s="117" t="s">
        <v>348</v>
      </c>
      <c r="G123" s="118" t="s">
        <v>487</v>
      </c>
      <c r="H123" s="116">
        <f t="shared" si="7"/>
        <v>0</v>
      </c>
      <c r="I123" s="135"/>
      <c r="J123" s="135"/>
      <c r="K123" s="135"/>
      <c r="L123" s="135"/>
      <c r="M123" s="135"/>
      <c r="N123" s="135"/>
    </row>
    <row r="124" spans="1:14" s="97" customFormat="1" ht="21" customHeight="1">
      <c r="A124" s="371"/>
      <c r="B124" s="117" t="s">
        <v>350</v>
      </c>
      <c r="C124" s="118" t="s">
        <v>488</v>
      </c>
      <c r="D124" s="121">
        <f t="shared" si="14"/>
        <v>0</v>
      </c>
      <c r="E124" s="368"/>
      <c r="F124" s="117"/>
      <c r="G124" s="120"/>
      <c r="H124" s="116">
        <f t="shared" si="7"/>
        <v>0</v>
      </c>
      <c r="I124" s="135"/>
      <c r="J124" s="135"/>
      <c r="K124" s="135"/>
      <c r="L124" s="135"/>
      <c r="M124" s="135"/>
      <c r="N124" s="135"/>
    </row>
    <row r="125" spans="1:14" s="97" customFormat="1" ht="21" customHeight="1">
      <c r="A125" s="372"/>
      <c r="B125" s="117">
        <v>99</v>
      </c>
      <c r="C125" s="118" t="s">
        <v>489</v>
      </c>
      <c r="D125" s="121">
        <f t="shared" si="14"/>
        <v>0</v>
      </c>
      <c r="E125" s="369"/>
      <c r="F125" s="119" t="s">
        <v>365</v>
      </c>
      <c r="G125" s="120" t="s">
        <v>489</v>
      </c>
      <c r="H125" s="116">
        <f t="shared" si="7"/>
        <v>0</v>
      </c>
      <c r="I125" s="135"/>
      <c r="J125" s="135"/>
      <c r="K125" s="135"/>
      <c r="L125" s="135"/>
      <c r="M125" s="135"/>
      <c r="N125" s="135"/>
    </row>
    <row r="126" spans="1:14">
      <c r="A126" s="97"/>
      <c r="C126" s="97"/>
      <c r="D126" s="141"/>
      <c r="E126" s="97"/>
    </row>
  </sheetData>
  <mergeCells count="80">
    <mergeCell ref="E107:E108"/>
    <mergeCell ref="E110:E118"/>
    <mergeCell ref="E120:E125"/>
    <mergeCell ref="G4:G5"/>
    <mergeCell ref="H3:H5"/>
    <mergeCell ref="E49:E64"/>
    <mergeCell ref="E66:E77"/>
    <mergeCell ref="E86:E90"/>
    <mergeCell ref="E92:E93"/>
    <mergeCell ref="E95:E105"/>
    <mergeCell ref="C95:C99"/>
    <mergeCell ref="C102:C104"/>
    <mergeCell ref="D3:D5"/>
    <mergeCell ref="D8:D10"/>
    <mergeCell ref="D11:D15"/>
    <mergeCell ref="D17:D19"/>
    <mergeCell ref="D21:D34"/>
    <mergeCell ref="D37:D39"/>
    <mergeCell ref="D40:D42"/>
    <mergeCell ref="D52:D55"/>
    <mergeCell ref="D56:D58"/>
    <mergeCell ref="D60:D64"/>
    <mergeCell ref="D69:D71"/>
    <mergeCell ref="D73:D77"/>
    <mergeCell ref="D95:D99"/>
    <mergeCell ref="D102:D104"/>
    <mergeCell ref="B69:B71"/>
    <mergeCell ref="B73:B77"/>
    <mergeCell ref="B95:B99"/>
    <mergeCell ref="B102:B104"/>
    <mergeCell ref="C4:C5"/>
    <mergeCell ref="C8:C10"/>
    <mergeCell ref="C11:C15"/>
    <mergeCell ref="C17:C19"/>
    <mergeCell ref="C21:C34"/>
    <mergeCell ref="C37:C39"/>
    <mergeCell ref="C40:C42"/>
    <mergeCell ref="C52:C55"/>
    <mergeCell ref="C56:C58"/>
    <mergeCell ref="C60:C64"/>
    <mergeCell ref="C69:C71"/>
    <mergeCell ref="C73:C77"/>
    <mergeCell ref="A95:A105"/>
    <mergeCell ref="A107:A108"/>
    <mergeCell ref="A110:A113"/>
    <mergeCell ref="A115:A118"/>
    <mergeCell ref="A120:A125"/>
    <mergeCell ref="A66:A77"/>
    <mergeCell ref="A79:A81"/>
    <mergeCell ref="A83:A84"/>
    <mergeCell ref="A86:A90"/>
    <mergeCell ref="A92:A93"/>
    <mergeCell ref="A6:C6"/>
    <mergeCell ref="E6:G6"/>
    <mergeCell ref="A8:A19"/>
    <mergeCell ref="A21:A47"/>
    <mergeCell ref="A49:A64"/>
    <mergeCell ref="B8:B10"/>
    <mergeCell ref="B11:B15"/>
    <mergeCell ref="B17:B19"/>
    <mergeCell ref="B21:B34"/>
    <mergeCell ref="B37:B39"/>
    <mergeCell ref="B40:B42"/>
    <mergeCell ref="B52:B55"/>
    <mergeCell ref="B56:B58"/>
    <mergeCell ref="B60:B64"/>
    <mergeCell ref="E8:E19"/>
    <mergeCell ref="E21:E47"/>
    <mergeCell ref="A1:N1"/>
    <mergeCell ref="A2:B2"/>
    <mergeCell ref="A3:C3"/>
    <mergeCell ref="E3:G3"/>
    <mergeCell ref="A4:B4"/>
    <mergeCell ref="E4:F4"/>
    <mergeCell ref="I3:I5"/>
    <mergeCell ref="J3:J5"/>
    <mergeCell ref="K3:K5"/>
    <mergeCell ref="L3:L5"/>
    <mergeCell ref="M3:M5"/>
    <mergeCell ref="N3:N5"/>
  </mergeCells>
  <phoneticPr fontId="70" type="noConversion"/>
  <printOptions horizontalCentered="1"/>
  <pageMargins left="0.47244094488188998" right="0.35433070866141703" top="0.35" bottom="0.55118110236220497" header="0.31496062992126" footer="0.31496062992126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W72"/>
  <sheetViews>
    <sheetView workbookViewId="0">
      <pane xSplit="15" ySplit="5" topLeftCell="P6" activePane="bottomRight" state="frozen"/>
      <selection pane="topRight"/>
      <selection pane="bottomLeft"/>
      <selection pane="bottomRight" activeCell="U6" sqref="U6:U72"/>
    </sheetView>
  </sheetViews>
  <sheetFormatPr defaultColWidth="8" defaultRowHeight="15.6"/>
  <cols>
    <col min="1" max="1" width="4.3984375" style="44" customWidth="1"/>
    <col min="2" max="2" width="8.8984375" style="45" customWidth="1"/>
    <col min="3" max="3" width="9.19921875" style="45" customWidth="1"/>
    <col min="4" max="4" width="10.5" style="45" customWidth="1"/>
    <col min="5" max="11" width="7.09765625" style="45" customWidth="1"/>
    <col min="12" max="12" width="8.296875" style="45" customWidth="1"/>
    <col min="13" max="13" width="9.59765625" style="45" customWidth="1"/>
    <col min="14" max="16" width="7.09765625" style="45" customWidth="1"/>
    <col min="17" max="23" width="7.59765625" style="45" customWidth="1"/>
    <col min="24" max="16384" width="8" style="45"/>
  </cols>
  <sheetData>
    <row r="1" spans="1:23" ht="23.25" customHeight="1">
      <c r="A1" s="398" t="s">
        <v>737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46"/>
    </row>
    <row r="2" spans="1:23" ht="19.5" customHeight="1">
      <c r="A2" s="399" t="s">
        <v>73</v>
      </c>
      <c r="B2" s="399"/>
      <c r="C2" s="48">
        <f>封面!B5</f>
        <v>0</v>
      </c>
      <c r="D2" s="86"/>
      <c r="L2" s="66"/>
      <c r="N2" s="68"/>
      <c r="V2" s="399" t="s">
        <v>490</v>
      </c>
      <c r="W2" s="399"/>
    </row>
    <row r="3" spans="1:23" ht="18" customHeight="1">
      <c r="A3" s="403" t="s">
        <v>302</v>
      </c>
      <c r="B3" s="403" t="s">
        <v>303</v>
      </c>
      <c r="C3" s="405" t="s">
        <v>304</v>
      </c>
      <c r="D3" s="400" t="s">
        <v>305</v>
      </c>
      <c r="E3" s="400"/>
      <c r="F3" s="400"/>
      <c r="G3" s="400"/>
      <c r="H3" s="400"/>
      <c r="I3" s="400"/>
      <c r="J3" s="400"/>
      <c r="K3" s="400"/>
      <c r="L3" s="400" t="s">
        <v>306</v>
      </c>
      <c r="M3" s="400"/>
      <c r="N3" s="400"/>
      <c r="O3" s="400"/>
      <c r="P3" s="400" t="s">
        <v>491</v>
      </c>
      <c r="Q3" s="400" t="s">
        <v>492</v>
      </c>
      <c r="R3" s="400"/>
      <c r="S3" s="400"/>
      <c r="T3" s="400"/>
      <c r="U3" s="400"/>
      <c r="V3" s="400"/>
      <c r="W3" s="401" t="s">
        <v>493</v>
      </c>
    </row>
    <row r="4" spans="1:23" s="43" customFormat="1" ht="30" customHeight="1">
      <c r="A4" s="404"/>
      <c r="B4" s="404"/>
      <c r="C4" s="406"/>
      <c r="D4" s="49" t="s">
        <v>25</v>
      </c>
      <c r="E4" s="50" t="s">
        <v>308</v>
      </c>
      <c r="F4" s="50" t="s">
        <v>309</v>
      </c>
      <c r="G4" s="50" t="s">
        <v>310</v>
      </c>
      <c r="H4" s="50" t="s">
        <v>494</v>
      </c>
      <c r="I4" s="50" t="s">
        <v>311</v>
      </c>
      <c r="J4" s="50" t="s">
        <v>495</v>
      </c>
      <c r="K4" s="50" t="s">
        <v>496</v>
      </c>
      <c r="L4" s="49" t="s">
        <v>25</v>
      </c>
      <c r="M4" s="50" t="s">
        <v>497</v>
      </c>
      <c r="N4" s="50" t="s">
        <v>313</v>
      </c>
      <c r="O4" s="50" t="s">
        <v>498</v>
      </c>
      <c r="P4" s="400"/>
      <c r="Q4" s="49" t="s">
        <v>499</v>
      </c>
      <c r="R4" s="50" t="s">
        <v>500</v>
      </c>
      <c r="S4" s="50" t="s">
        <v>501</v>
      </c>
      <c r="T4" s="50" t="s">
        <v>502</v>
      </c>
      <c r="U4" s="50" t="s">
        <v>503</v>
      </c>
      <c r="V4" s="50" t="s">
        <v>504</v>
      </c>
      <c r="W4" s="401"/>
    </row>
    <row r="5" spans="1:23" s="43" customFormat="1" ht="25.5" customHeight="1">
      <c r="A5" s="402" t="s">
        <v>293</v>
      </c>
      <c r="B5" s="402"/>
      <c r="C5" s="75">
        <f>SUM(C6:C84)</f>
        <v>371131</v>
      </c>
      <c r="D5" s="75">
        <f t="shared" ref="D5:W5" si="0">SUM(D6:D84)</f>
        <v>198161</v>
      </c>
      <c r="E5" s="75">
        <f t="shared" si="0"/>
        <v>88850</v>
      </c>
      <c r="F5" s="75">
        <f t="shared" si="0"/>
        <v>73905</v>
      </c>
      <c r="G5" s="75">
        <f t="shared" si="0"/>
        <v>0</v>
      </c>
      <c r="H5" s="75">
        <f t="shared" si="0"/>
        <v>35406</v>
      </c>
      <c r="I5" s="75">
        <f t="shared" si="0"/>
        <v>0</v>
      </c>
      <c r="J5" s="75">
        <f t="shared" si="0"/>
        <v>0</v>
      </c>
      <c r="K5" s="75">
        <f t="shared" si="0"/>
        <v>0</v>
      </c>
      <c r="L5" s="75">
        <f t="shared" si="0"/>
        <v>151470</v>
      </c>
      <c r="M5" s="75">
        <f t="shared" si="0"/>
        <v>151030</v>
      </c>
      <c r="N5" s="75">
        <f t="shared" si="0"/>
        <v>0</v>
      </c>
      <c r="O5" s="75">
        <f t="shared" si="0"/>
        <v>440</v>
      </c>
      <c r="P5" s="75">
        <f t="shared" si="0"/>
        <v>21500</v>
      </c>
      <c r="Q5" s="75">
        <f t="shared" si="0"/>
        <v>88881.57608333329</v>
      </c>
      <c r="R5" s="75">
        <f t="shared" si="0"/>
        <v>29256.353333333333</v>
      </c>
      <c r="S5" s="75">
        <f t="shared" si="0"/>
        <v>746.81166666666695</v>
      </c>
      <c r="T5" s="75">
        <f t="shared" si="0"/>
        <v>365.70441666666682</v>
      </c>
      <c r="U5" s="75">
        <f t="shared" si="0"/>
        <v>0</v>
      </c>
      <c r="V5" s="75">
        <f t="shared" si="0"/>
        <v>58512.706666666665</v>
      </c>
      <c r="W5" s="75">
        <f t="shared" si="0"/>
        <v>41902.919999999984</v>
      </c>
    </row>
    <row r="6" spans="1:23" ht="21.75" customHeight="1">
      <c r="A6" s="52">
        <v>1</v>
      </c>
      <c r="B6" s="87" t="s">
        <v>505</v>
      </c>
      <c r="C6" s="85">
        <f t="shared" ref="C6:C35" si="1">SUM(D6,L6,P6)</f>
        <v>4950</v>
      </c>
      <c r="D6" s="85">
        <f>SUM(E6:K6)</f>
        <v>2700</v>
      </c>
      <c r="E6" s="88">
        <v>1840</v>
      </c>
      <c r="F6" s="88">
        <v>0</v>
      </c>
      <c r="G6" s="57"/>
      <c r="H6" s="88">
        <v>860</v>
      </c>
      <c r="I6" s="57"/>
      <c r="J6" s="69"/>
      <c r="K6" s="52"/>
      <c r="L6" s="85">
        <f>SUM(M6:O6)</f>
        <v>2250</v>
      </c>
      <c r="M6" s="91">
        <v>2250</v>
      </c>
      <c r="N6" s="91"/>
      <c r="O6" s="92"/>
      <c r="P6" s="93"/>
      <c r="Q6" s="75">
        <f>SUM(R6:V6)</f>
        <v>1273.05</v>
      </c>
      <c r="R6" s="75">
        <f>(D6+M6)*8%+D6/12*8%</f>
        <v>414</v>
      </c>
      <c r="S6" s="75">
        <f t="shared" ref="S6:S35" si="2">(D6+M6)*0.5%+D6/12*0.5%</f>
        <v>25.875</v>
      </c>
      <c r="T6" s="75">
        <f t="shared" ref="T6:T35" si="3">(D6+M6)*0.1%+D6/12*0.1%</f>
        <v>5.1749999999999998</v>
      </c>
      <c r="U6" s="75"/>
      <c r="V6" s="75">
        <f>(D6+M6)*16%+D6/12*16%</f>
        <v>828</v>
      </c>
      <c r="W6" s="75">
        <f>(D6+M6)*12%</f>
        <v>594</v>
      </c>
    </row>
    <row r="7" spans="1:23" ht="21.75" customHeight="1">
      <c r="A7" s="52">
        <v>2</v>
      </c>
      <c r="B7" s="87" t="s">
        <v>506</v>
      </c>
      <c r="C7" s="85">
        <f t="shared" si="1"/>
        <v>5730</v>
      </c>
      <c r="D7" s="85">
        <f t="shared" ref="D7:D35" si="4">SUM(E7:K7)</f>
        <v>3480</v>
      </c>
      <c r="E7" s="88">
        <v>1780</v>
      </c>
      <c r="F7" s="88">
        <v>0</v>
      </c>
      <c r="G7" s="57"/>
      <c r="H7" s="88">
        <v>1700</v>
      </c>
      <c r="I7" s="57"/>
      <c r="J7" s="69"/>
      <c r="K7" s="52"/>
      <c r="L7" s="85">
        <f t="shared" ref="L7:L35" si="5">SUM(M7:O7)</f>
        <v>2250</v>
      </c>
      <c r="M7" s="91">
        <v>2250</v>
      </c>
      <c r="N7" s="91"/>
      <c r="O7" s="92"/>
      <c r="P7" s="93"/>
      <c r="Q7" s="75">
        <f t="shared" ref="Q7:Q69" si="6">SUM(R7:V7)</f>
        <v>1480.92</v>
      </c>
      <c r="R7" s="75">
        <f t="shared" ref="R7:R35" si="7">(D7+M7)*8%+D7/12*8%</f>
        <v>481.6</v>
      </c>
      <c r="S7" s="75">
        <f t="shared" si="2"/>
        <v>30.1</v>
      </c>
      <c r="T7" s="75">
        <f t="shared" si="3"/>
        <v>6.0200000000000005</v>
      </c>
      <c r="U7" s="75"/>
      <c r="V7" s="75">
        <f t="shared" ref="V7:V35" si="8">(D7+M7)*16%+D7/12*16%</f>
        <v>963.2</v>
      </c>
      <c r="W7" s="75">
        <f t="shared" ref="W7:W35" si="9">(D7+M7)*12%</f>
        <v>687.6</v>
      </c>
    </row>
    <row r="8" spans="1:23" ht="21.75" customHeight="1">
      <c r="A8" s="52">
        <v>3</v>
      </c>
      <c r="B8" s="87" t="s">
        <v>507</v>
      </c>
      <c r="C8" s="85">
        <f t="shared" si="1"/>
        <v>7112</v>
      </c>
      <c r="D8" s="85">
        <f t="shared" si="4"/>
        <v>4067</v>
      </c>
      <c r="E8" s="88">
        <v>1170</v>
      </c>
      <c r="F8" s="88">
        <v>2897</v>
      </c>
      <c r="G8" s="57"/>
      <c r="H8" s="88">
        <v>0</v>
      </c>
      <c r="I8" s="57"/>
      <c r="J8" s="69"/>
      <c r="K8" s="52"/>
      <c r="L8" s="85">
        <f t="shared" si="5"/>
        <v>2395</v>
      </c>
      <c r="M8" s="91">
        <v>2395</v>
      </c>
      <c r="N8" s="91"/>
      <c r="O8" s="92"/>
      <c r="P8" s="93">
        <v>650</v>
      </c>
      <c r="Q8" s="75">
        <f t="shared" si="6"/>
        <v>1639.0209166666668</v>
      </c>
      <c r="R8" s="75">
        <f t="shared" si="7"/>
        <v>544.07333333333338</v>
      </c>
      <c r="S8" s="75"/>
      <c r="T8" s="75">
        <f t="shared" si="3"/>
        <v>6.8009166666666667</v>
      </c>
      <c r="U8" s="75"/>
      <c r="V8" s="75">
        <f t="shared" si="8"/>
        <v>1088.1466666666668</v>
      </c>
      <c r="W8" s="75">
        <f t="shared" si="9"/>
        <v>775.43999999999994</v>
      </c>
    </row>
    <row r="9" spans="1:23" ht="21.75" customHeight="1">
      <c r="A9" s="52">
        <v>4</v>
      </c>
      <c r="B9" s="87" t="s">
        <v>508</v>
      </c>
      <c r="C9" s="85">
        <f t="shared" si="1"/>
        <v>6822</v>
      </c>
      <c r="D9" s="85">
        <f t="shared" si="4"/>
        <v>3777</v>
      </c>
      <c r="E9" s="88">
        <v>1330</v>
      </c>
      <c r="F9" s="88">
        <v>2447</v>
      </c>
      <c r="G9" s="57"/>
      <c r="H9" s="88">
        <v>0</v>
      </c>
      <c r="I9" s="57"/>
      <c r="J9" s="69"/>
      <c r="K9" s="52"/>
      <c r="L9" s="85">
        <f t="shared" si="5"/>
        <v>2395</v>
      </c>
      <c r="M9" s="91">
        <v>2395</v>
      </c>
      <c r="N9" s="91"/>
      <c r="O9" s="92"/>
      <c r="P9" s="93">
        <v>650</v>
      </c>
      <c r="Q9" s="75">
        <f t="shared" si="6"/>
        <v>1563.3067499999997</v>
      </c>
      <c r="R9" s="75">
        <f t="shared" si="7"/>
        <v>518.93999999999994</v>
      </c>
      <c r="S9" s="75"/>
      <c r="T9" s="75">
        <f t="shared" si="3"/>
        <v>6.4867499999999998</v>
      </c>
      <c r="U9" s="75"/>
      <c r="V9" s="75">
        <f t="shared" si="8"/>
        <v>1037.8799999999999</v>
      </c>
      <c r="W9" s="75">
        <f t="shared" si="9"/>
        <v>740.64</v>
      </c>
    </row>
    <row r="10" spans="1:23" ht="21.75" customHeight="1">
      <c r="A10" s="52">
        <v>5</v>
      </c>
      <c r="B10" s="87" t="s">
        <v>509</v>
      </c>
      <c r="C10" s="85">
        <f t="shared" si="1"/>
        <v>6084</v>
      </c>
      <c r="D10" s="85">
        <f t="shared" si="4"/>
        <v>3269</v>
      </c>
      <c r="E10" s="88">
        <v>1050</v>
      </c>
      <c r="F10" s="88">
        <v>2219</v>
      </c>
      <c r="G10" s="57"/>
      <c r="H10" s="88">
        <v>0</v>
      </c>
      <c r="I10" s="57"/>
      <c r="J10" s="69"/>
      <c r="K10" s="52"/>
      <c r="L10" s="85">
        <f t="shared" si="5"/>
        <v>2265</v>
      </c>
      <c r="M10" s="91">
        <v>2265</v>
      </c>
      <c r="N10" s="91"/>
      <c r="O10" s="92"/>
      <c r="P10" s="93">
        <v>550</v>
      </c>
      <c r="Q10" s="75">
        <f t="shared" si="6"/>
        <v>1399.3464166666668</v>
      </c>
      <c r="R10" s="75">
        <f t="shared" si="7"/>
        <v>464.51333333333338</v>
      </c>
      <c r="S10" s="75"/>
      <c r="T10" s="75">
        <f t="shared" si="3"/>
        <v>5.8064166666666663</v>
      </c>
      <c r="U10" s="75"/>
      <c r="V10" s="75">
        <f t="shared" si="8"/>
        <v>929.02666666666676</v>
      </c>
      <c r="W10" s="75">
        <f t="shared" si="9"/>
        <v>664.07999999999993</v>
      </c>
    </row>
    <row r="11" spans="1:23" ht="21.75" customHeight="1">
      <c r="A11" s="52">
        <v>6</v>
      </c>
      <c r="B11" s="87" t="s">
        <v>510</v>
      </c>
      <c r="C11" s="85">
        <f t="shared" si="1"/>
        <v>6560</v>
      </c>
      <c r="D11" s="85">
        <f t="shared" si="4"/>
        <v>3745</v>
      </c>
      <c r="E11" s="88">
        <v>1050</v>
      </c>
      <c r="F11" s="88">
        <v>2695</v>
      </c>
      <c r="G11" s="57"/>
      <c r="H11" s="88">
        <v>0</v>
      </c>
      <c r="I11" s="57"/>
      <c r="J11" s="69"/>
      <c r="K11" s="52"/>
      <c r="L11" s="85">
        <f t="shared" si="5"/>
        <v>2265</v>
      </c>
      <c r="M11" s="91">
        <v>2265</v>
      </c>
      <c r="N11" s="91"/>
      <c r="O11" s="92"/>
      <c r="P11" s="93">
        <v>550</v>
      </c>
      <c r="Q11" s="75">
        <f t="shared" si="6"/>
        <v>1523.6220833333332</v>
      </c>
      <c r="R11" s="75">
        <f t="shared" si="7"/>
        <v>505.76666666666665</v>
      </c>
      <c r="S11" s="75"/>
      <c r="T11" s="75">
        <f t="shared" si="3"/>
        <v>6.3220833333333335</v>
      </c>
      <c r="U11" s="75"/>
      <c r="V11" s="75">
        <f t="shared" si="8"/>
        <v>1011.5333333333333</v>
      </c>
      <c r="W11" s="75">
        <f t="shared" si="9"/>
        <v>721.19999999999993</v>
      </c>
    </row>
    <row r="12" spans="1:23" ht="21.75" customHeight="1">
      <c r="A12" s="52">
        <v>7</v>
      </c>
      <c r="B12" s="87" t="s">
        <v>511</v>
      </c>
      <c r="C12" s="85">
        <f t="shared" si="1"/>
        <v>5836</v>
      </c>
      <c r="D12" s="85">
        <f t="shared" si="4"/>
        <v>3021</v>
      </c>
      <c r="E12" s="88">
        <v>1010</v>
      </c>
      <c r="F12" s="88">
        <v>2011</v>
      </c>
      <c r="G12" s="57"/>
      <c r="H12" s="88">
        <v>0</v>
      </c>
      <c r="I12" s="57"/>
      <c r="J12" s="69"/>
      <c r="K12" s="52"/>
      <c r="L12" s="85">
        <f t="shared" si="5"/>
        <v>2265</v>
      </c>
      <c r="M12" s="91">
        <v>2265</v>
      </c>
      <c r="N12" s="91"/>
      <c r="O12" s="92"/>
      <c r="P12" s="93">
        <v>550</v>
      </c>
      <c r="Q12" s="75">
        <f t="shared" si="6"/>
        <v>1334.5977499999999</v>
      </c>
      <c r="R12" s="75">
        <f t="shared" si="7"/>
        <v>443.02</v>
      </c>
      <c r="S12" s="75"/>
      <c r="T12" s="75">
        <f t="shared" si="3"/>
        <v>5.5377500000000008</v>
      </c>
      <c r="U12" s="75"/>
      <c r="V12" s="75">
        <f t="shared" si="8"/>
        <v>886.04</v>
      </c>
      <c r="W12" s="75">
        <f t="shared" si="9"/>
        <v>634.31999999999994</v>
      </c>
    </row>
    <row r="13" spans="1:23" ht="21.75" customHeight="1">
      <c r="A13" s="52">
        <v>8</v>
      </c>
      <c r="B13" s="87" t="s">
        <v>512</v>
      </c>
      <c r="C13" s="85">
        <f t="shared" si="1"/>
        <v>6970</v>
      </c>
      <c r="D13" s="85">
        <f t="shared" si="4"/>
        <v>4025</v>
      </c>
      <c r="E13" s="88">
        <v>1330</v>
      </c>
      <c r="F13" s="88">
        <v>2695</v>
      </c>
      <c r="G13" s="57"/>
      <c r="H13" s="88">
        <v>0</v>
      </c>
      <c r="I13" s="57"/>
      <c r="J13" s="69"/>
      <c r="K13" s="52"/>
      <c r="L13" s="85">
        <f t="shared" si="5"/>
        <v>2395</v>
      </c>
      <c r="M13" s="91">
        <v>2395</v>
      </c>
      <c r="N13" s="91"/>
      <c r="O13" s="92"/>
      <c r="P13" s="93">
        <v>550</v>
      </c>
      <c r="Q13" s="75">
        <f t="shared" si="6"/>
        <v>1628.0554166666668</v>
      </c>
      <c r="R13" s="75">
        <f t="shared" si="7"/>
        <v>540.43333333333339</v>
      </c>
      <c r="S13" s="75"/>
      <c r="T13" s="75">
        <f t="shared" si="3"/>
        <v>6.7554166666666671</v>
      </c>
      <c r="U13" s="75"/>
      <c r="V13" s="75">
        <f t="shared" si="8"/>
        <v>1080.8666666666668</v>
      </c>
      <c r="W13" s="75">
        <f t="shared" si="9"/>
        <v>770.4</v>
      </c>
    </row>
    <row r="14" spans="1:23" ht="21.75" customHeight="1">
      <c r="A14" s="52">
        <v>9</v>
      </c>
      <c r="B14" s="87" t="s">
        <v>513</v>
      </c>
      <c r="C14" s="85">
        <f t="shared" si="1"/>
        <v>5734</v>
      </c>
      <c r="D14" s="85">
        <f t="shared" si="4"/>
        <v>2999</v>
      </c>
      <c r="E14" s="88">
        <v>780</v>
      </c>
      <c r="F14" s="88">
        <v>2219</v>
      </c>
      <c r="G14" s="57"/>
      <c r="H14" s="88">
        <v>0</v>
      </c>
      <c r="I14" s="57"/>
      <c r="J14" s="69"/>
      <c r="K14" s="52"/>
      <c r="L14" s="85">
        <f t="shared" si="5"/>
        <v>2235</v>
      </c>
      <c r="M14" s="91">
        <v>2235</v>
      </c>
      <c r="N14" s="91"/>
      <c r="O14" s="92"/>
      <c r="P14" s="93">
        <v>500</v>
      </c>
      <c r="Q14" s="75">
        <f t="shared" si="6"/>
        <v>1321.6239166666669</v>
      </c>
      <c r="R14" s="75">
        <f t="shared" si="7"/>
        <v>438.71333333333337</v>
      </c>
      <c r="S14" s="75"/>
      <c r="T14" s="75">
        <f t="shared" si="3"/>
        <v>5.4839166666666666</v>
      </c>
      <c r="U14" s="75"/>
      <c r="V14" s="75">
        <f t="shared" si="8"/>
        <v>877.42666666666673</v>
      </c>
      <c r="W14" s="75">
        <f t="shared" si="9"/>
        <v>628.07999999999993</v>
      </c>
    </row>
    <row r="15" spans="1:23" ht="21.75" customHeight="1">
      <c r="A15" s="52">
        <v>10</v>
      </c>
      <c r="B15" s="87" t="s">
        <v>514</v>
      </c>
      <c r="C15" s="85">
        <f t="shared" si="1"/>
        <v>6400</v>
      </c>
      <c r="D15" s="85">
        <f t="shared" si="4"/>
        <v>3635</v>
      </c>
      <c r="E15" s="88">
        <v>940</v>
      </c>
      <c r="F15" s="88">
        <v>2695</v>
      </c>
      <c r="G15" s="57"/>
      <c r="H15" s="88">
        <v>0</v>
      </c>
      <c r="I15" s="57"/>
      <c r="J15" s="69"/>
      <c r="K15" s="52"/>
      <c r="L15" s="85">
        <f t="shared" si="5"/>
        <v>2265</v>
      </c>
      <c r="M15" s="91">
        <v>2265</v>
      </c>
      <c r="N15" s="91"/>
      <c r="O15" s="92"/>
      <c r="P15" s="93">
        <v>500</v>
      </c>
      <c r="Q15" s="75">
        <f t="shared" si="6"/>
        <v>1494.9029166666667</v>
      </c>
      <c r="R15" s="75">
        <f t="shared" si="7"/>
        <v>496.23333333333335</v>
      </c>
      <c r="S15" s="75"/>
      <c r="T15" s="75">
        <f t="shared" si="3"/>
        <v>6.2029166666666669</v>
      </c>
      <c r="U15" s="75"/>
      <c r="V15" s="75">
        <f t="shared" si="8"/>
        <v>992.4666666666667</v>
      </c>
      <c r="W15" s="75">
        <f t="shared" si="9"/>
        <v>708</v>
      </c>
    </row>
    <row r="16" spans="1:23" ht="21.75" customHeight="1">
      <c r="A16" s="52">
        <v>11</v>
      </c>
      <c r="B16" s="87" t="s">
        <v>515</v>
      </c>
      <c r="C16" s="85">
        <f t="shared" si="1"/>
        <v>6524</v>
      </c>
      <c r="D16" s="85">
        <f t="shared" si="4"/>
        <v>3759</v>
      </c>
      <c r="E16" s="88">
        <v>940</v>
      </c>
      <c r="F16" s="88">
        <v>2819</v>
      </c>
      <c r="G16" s="57"/>
      <c r="H16" s="88">
        <v>0</v>
      </c>
      <c r="I16" s="57"/>
      <c r="J16" s="69"/>
      <c r="K16" s="52"/>
      <c r="L16" s="85">
        <f t="shared" si="5"/>
        <v>2265</v>
      </c>
      <c r="M16" s="91">
        <v>2265</v>
      </c>
      <c r="N16" s="91"/>
      <c r="O16" s="92"/>
      <c r="P16" s="93">
        <v>500</v>
      </c>
      <c r="Q16" s="75">
        <f t="shared" si="6"/>
        <v>1527.2772500000001</v>
      </c>
      <c r="R16" s="75">
        <f t="shared" si="7"/>
        <v>506.98</v>
      </c>
      <c r="S16" s="75"/>
      <c r="T16" s="75">
        <f t="shared" si="3"/>
        <v>6.33725</v>
      </c>
      <c r="U16" s="75"/>
      <c r="V16" s="75">
        <f t="shared" si="8"/>
        <v>1013.96</v>
      </c>
      <c r="W16" s="75">
        <f t="shared" si="9"/>
        <v>722.88</v>
      </c>
    </row>
    <row r="17" spans="1:23" ht="21.75" customHeight="1">
      <c r="A17" s="52">
        <v>12</v>
      </c>
      <c r="B17" s="87" t="s">
        <v>516</v>
      </c>
      <c r="C17" s="85">
        <f t="shared" si="1"/>
        <v>6095</v>
      </c>
      <c r="D17" s="85">
        <f t="shared" si="4"/>
        <v>3330</v>
      </c>
      <c r="E17" s="88">
        <v>940</v>
      </c>
      <c r="F17" s="88">
        <v>2390</v>
      </c>
      <c r="G17" s="57"/>
      <c r="H17" s="88">
        <v>0</v>
      </c>
      <c r="I17" s="57"/>
      <c r="J17" s="69"/>
      <c r="K17" s="52"/>
      <c r="L17" s="85">
        <f t="shared" si="5"/>
        <v>2265</v>
      </c>
      <c r="M17" s="91">
        <v>2265</v>
      </c>
      <c r="N17" s="91"/>
      <c r="O17" s="92"/>
      <c r="P17" s="93">
        <v>500</v>
      </c>
      <c r="Q17" s="75">
        <f t="shared" si="6"/>
        <v>1415.2725</v>
      </c>
      <c r="R17" s="75">
        <f t="shared" si="7"/>
        <v>469.8</v>
      </c>
      <c r="S17" s="75"/>
      <c r="T17" s="75">
        <f t="shared" si="3"/>
        <v>5.8724999999999996</v>
      </c>
      <c r="U17" s="75"/>
      <c r="V17" s="75">
        <f t="shared" si="8"/>
        <v>939.6</v>
      </c>
      <c r="W17" s="75">
        <f t="shared" si="9"/>
        <v>671.4</v>
      </c>
    </row>
    <row r="18" spans="1:23" ht="21.75" customHeight="1">
      <c r="A18" s="52">
        <v>13</v>
      </c>
      <c r="B18" s="87" t="s">
        <v>517</v>
      </c>
      <c r="C18" s="85">
        <f t="shared" si="1"/>
        <v>6329</v>
      </c>
      <c r="D18" s="85">
        <f t="shared" si="4"/>
        <v>3514</v>
      </c>
      <c r="E18" s="88">
        <v>1010</v>
      </c>
      <c r="F18" s="88">
        <v>2504</v>
      </c>
      <c r="G18" s="57"/>
      <c r="H18" s="88">
        <v>0</v>
      </c>
      <c r="I18" s="57"/>
      <c r="J18" s="69"/>
      <c r="K18" s="52"/>
      <c r="L18" s="85">
        <f t="shared" si="5"/>
        <v>2265</v>
      </c>
      <c r="M18" s="91">
        <v>2265</v>
      </c>
      <c r="N18" s="91"/>
      <c r="O18" s="92"/>
      <c r="P18" s="93">
        <v>550</v>
      </c>
      <c r="Q18" s="75">
        <f t="shared" si="6"/>
        <v>1463.3118333333334</v>
      </c>
      <c r="R18" s="75">
        <f t="shared" si="7"/>
        <v>485.74666666666667</v>
      </c>
      <c r="S18" s="75"/>
      <c r="T18" s="75">
        <f t="shared" si="3"/>
        <v>6.0718333333333332</v>
      </c>
      <c r="U18" s="75"/>
      <c r="V18" s="75">
        <f t="shared" si="8"/>
        <v>971.49333333333334</v>
      </c>
      <c r="W18" s="75">
        <f t="shared" si="9"/>
        <v>693.48</v>
      </c>
    </row>
    <row r="19" spans="1:23" ht="21.75" customHeight="1">
      <c r="A19" s="52">
        <v>14</v>
      </c>
      <c r="B19" s="87" t="s">
        <v>518</v>
      </c>
      <c r="C19" s="85">
        <f t="shared" si="1"/>
        <v>6209</v>
      </c>
      <c r="D19" s="85">
        <f t="shared" si="4"/>
        <v>3444</v>
      </c>
      <c r="E19" s="88">
        <v>940</v>
      </c>
      <c r="F19" s="88">
        <v>2504</v>
      </c>
      <c r="G19" s="57"/>
      <c r="H19" s="88">
        <v>0</v>
      </c>
      <c r="I19" s="57"/>
      <c r="J19" s="69"/>
      <c r="K19" s="52"/>
      <c r="L19" s="85">
        <f t="shared" si="5"/>
        <v>2265</v>
      </c>
      <c r="M19" s="91">
        <v>2265</v>
      </c>
      <c r="N19" s="91"/>
      <c r="O19" s="92"/>
      <c r="P19" s="93">
        <v>500</v>
      </c>
      <c r="Q19" s="75">
        <f t="shared" si="6"/>
        <v>1445.0360000000001</v>
      </c>
      <c r="R19" s="75">
        <f t="shared" si="7"/>
        <v>479.68</v>
      </c>
      <c r="S19" s="75"/>
      <c r="T19" s="75">
        <f t="shared" si="3"/>
        <v>5.9960000000000004</v>
      </c>
      <c r="U19" s="75"/>
      <c r="V19" s="75">
        <f t="shared" si="8"/>
        <v>959.36</v>
      </c>
      <c r="W19" s="75">
        <f t="shared" si="9"/>
        <v>685.07999999999993</v>
      </c>
    </row>
    <row r="20" spans="1:23" ht="21.75" customHeight="1">
      <c r="A20" s="52">
        <v>15</v>
      </c>
      <c r="B20" s="87" t="s">
        <v>519</v>
      </c>
      <c r="C20" s="85">
        <f t="shared" si="1"/>
        <v>6215</v>
      </c>
      <c r="D20" s="85">
        <f t="shared" si="4"/>
        <v>3400</v>
      </c>
      <c r="E20" s="88">
        <v>1010</v>
      </c>
      <c r="F20" s="88">
        <v>2390</v>
      </c>
      <c r="G20" s="57"/>
      <c r="H20" s="88">
        <v>0</v>
      </c>
      <c r="I20" s="57"/>
      <c r="J20" s="69"/>
      <c r="K20" s="52"/>
      <c r="L20" s="85">
        <f t="shared" si="5"/>
        <v>2265</v>
      </c>
      <c r="M20" s="91">
        <v>2265</v>
      </c>
      <c r="N20" s="91"/>
      <c r="O20" s="92"/>
      <c r="P20" s="93">
        <v>550</v>
      </c>
      <c r="Q20" s="75">
        <f t="shared" si="6"/>
        <v>1433.5483333333334</v>
      </c>
      <c r="R20" s="75">
        <f t="shared" si="7"/>
        <v>475.86666666666667</v>
      </c>
      <c r="S20" s="75"/>
      <c r="T20" s="75">
        <f t="shared" si="3"/>
        <v>5.9483333333333333</v>
      </c>
      <c r="U20" s="75"/>
      <c r="V20" s="75">
        <f t="shared" si="8"/>
        <v>951.73333333333335</v>
      </c>
      <c r="W20" s="75">
        <f t="shared" si="9"/>
        <v>679.8</v>
      </c>
    </row>
    <row r="21" spans="1:23" ht="21.75" customHeight="1">
      <c r="A21" s="52">
        <v>16</v>
      </c>
      <c r="B21" s="87" t="s">
        <v>520</v>
      </c>
      <c r="C21" s="85">
        <f t="shared" si="1"/>
        <v>5730</v>
      </c>
      <c r="D21" s="85">
        <f t="shared" si="4"/>
        <v>3480</v>
      </c>
      <c r="E21" s="88">
        <v>1780</v>
      </c>
      <c r="F21" s="88">
        <v>0</v>
      </c>
      <c r="G21" s="57"/>
      <c r="H21" s="88">
        <v>1700</v>
      </c>
      <c r="I21" s="57"/>
      <c r="J21" s="69"/>
      <c r="K21" s="52"/>
      <c r="L21" s="85">
        <f t="shared" si="5"/>
        <v>2250</v>
      </c>
      <c r="M21" s="91">
        <v>2250</v>
      </c>
      <c r="N21" s="91"/>
      <c r="O21" s="92"/>
      <c r="P21" s="93"/>
      <c r="Q21" s="75">
        <f t="shared" si="6"/>
        <v>1480.92</v>
      </c>
      <c r="R21" s="75">
        <f t="shared" si="7"/>
        <v>481.6</v>
      </c>
      <c r="S21" s="75">
        <f t="shared" si="2"/>
        <v>30.1</v>
      </c>
      <c r="T21" s="75">
        <f t="shared" si="3"/>
        <v>6.0200000000000005</v>
      </c>
      <c r="U21" s="75"/>
      <c r="V21" s="75">
        <f t="shared" si="8"/>
        <v>963.2</v>
      </c>
      <c r="W21" s="75">
        <f t="shared" si="9"/>
        <v>687.6</v>
      </c>
    </row>
    <row r="22" spans="1:23" ht="21.75" customHeight="1">
      <c r="A22" s="52">
        <v>17</v>
      </c>
      <c r="B22" s="87" t="s">
        <v>521</v>
      </c>
      <c r="C22" s="85">
        <f t="shared" si="1"/>
        <v>5820</v>
      </c>
      <c r="D22" s="85">
        <f t="shared" si="4"/>
        <v>3570</v>
      </c>
      <c r="E22" s="88">
        <v>1780</v>
      </c>
      <c r="F22" s="88">
        <v>0</v>
      </c>
      <c r="G22" s="57"/>
      <c r="H22" s="88">
        <v>1790</v>
      </c>
      <c r="I22" s="57"/>
      <c r="J22" s="69"/>
      <c r="K22" s="52"/>
      <c r="L22" s="85">
        <f t="shared" si="5"/>
        <v>2250</v>
      </c>
      <c r="M22" s="91">
        <v>2250</v>
      </c>
      <c r="N22" s="91"/>
      <c r="O22" s="92"/>
      <c r="P22" s="93"/>
      <c r="Q22" s="75">
        <f t="shared" si="6"/>
        <v>1504.9050000000002</v>
      </c>
      <c r="R22" s="75">
        <f t="shared" si="7"/>
        <v>489.40000000000003</v>
      </c>
      <c r="S22" s="75">
        <f t="shared" si="2"/>
        <v>30.587500000000002</v>
      </c>
      <c r="T22" s="75">
        <f t="shared" si="3"/>
        <v>6.1175000000000006</v>
      </c>
      <c r="U22" s="75"/>
      <c r="V22" s="75">
        <f t="shared" si="8"/>
        <v>978.80000000000007</v>
      </c>
      <c r="W22" s="75">
        <f t="shared" si="9"/>
        <v>698.4</v>
      </c>
    </row>
    <row r="23" spans="1:23" ht="21.75" customHeight="1">
      <c r="A23" s="52">
        <v>18</v>
      </c>
      <c r="B23" s="87" t="s">
        <v>522</v>
      </c>
      <c r="C23" s="85">
        <f t="shared" si="1"/>
        <v>5910</v>
      </c>
      <c r="D23" s="85">
        <f t="shared" si="4"/>
        <v>3660</v>
      </c>
      <c r="E23" s="88">
        <v>1780</v>
      </c>
      <c r="F23" s="88">
        <v>0</v>
      </c>
      <c r="G23" s="57"/>
      <c r="H23" s="88">
        <v>1880</v>
      </c>
      <c r="I23" s="57"/>
      <c r="J23" s="69"/>
      <c r="K23" s="52"/>
      <c r="L23" s="85">
        <f t="shared" si="5"/>
        <v>2250</v>
      </c>
      <c r="M23" s="91">
        <v>2250</v>
      </c>
      <c r="N23" s="91"/>
      <c r="O23" s="92"/>
      <c r="P23" s="93"/>
      <c r="Q23" s="75">
        <f t="shared" si="6"/>
        <v>1528.8899999999999</v>
      </c>
      <c r="R23" s="75">
        <f t="shared" si="7"/>
        <v>497.2</v>
      </c>
      <c r="S23" s="75">
        <f t="shared" si="2"/>
        <v>31.074999999999999</v>
      </c>
      <c r="T23" s="75">
        <f t="shared" si="3"/>
        <v>6.2149999999999999</v>
      </c>
      <c r="U23" s="75"/>
      <c r="V23" s="75">
        <f t="shared" si="8"/>
        <v>994.4</v>
      </c>
      <c r="W23" s="75">
        <f t="shared" si="9"/>
        <v>709.19999999999993</v>
      </c>
    </row>
    <row r="24" spans="1:23" ht="21.75" customHeight="1">
      <c r="A24" s="52">
        <v>19</v>
      </c>
      <c r="B24" s="87" t="s">
        <v>523</v>
      </c>
      <c r="C24" s="85">
        <f t="shared" si="1"/>
        <v>5070</v>
      </c>
      <c r="D24" s="85">
        <f t="shared" si="4"/>
        <v>2820</v>
      </c>
      <c r="E24" s="88">
        <v>1620</v>
      </c>
      <c r="F24" s="88">
        <v>0</v>
      </c>
      <c r="G24" s="57"/>
      <c r="H24" s="88">
        <v>1200</v>
      </c>
      <c r="I24" s="57"/>
      <c r="J24" s="69"/>
      <c r="K24" s="52"/>
      <c r="L24" s="85">
        <f t="shared" si="5"/>
        <v>2250</v>
      </c>
      <c r="M24" s="91">
        <v>2250</v>
      </c>
      <c r="N24" s="91"/>
      <c r="O24" s="92"/>
      <c r="P24" s="93"/>
      <c r="Q24" s="75">
        <f t="shared" si="6"/>
        <v>1305.0300000000002</v>
      </c>
      <c r="R24" s="75">
        <f t="shared" si="7"/>
        <v>424.40000000000003</v>
      </c>
      <c r="S24" s="75">
        <f t="shared" si="2"/>
        <v>26.525000000000002</v>
      </c>
      <c r="T24" s="75">
        <f t="shared" si="3"/>
        <v>5.3050000000000006</v>
      </c>
      <c r="U24" s="75"/>
      <c r="V24" s="75">
        <f t="shared" si="8"/>
        <v>848.80000000000007</v>
      </c>
      <c r="W24" s="75">
        <f t="shared" si="9"/>
        <v>608.4</v>
      </c>
    </row>
    <row r="25" spans="1:23" ht="21.75" customHeight="1">
      <c r="A25" s="52">
        <v>20</v>
      </c>
      <c r="B25" s="87" t="s">
        <v>524</v>
      </c>
      <c r="C25" s="85">
        <f t="shared" si="1"/>
        <v>5230</v>
      </c>
      <c r="D25" s="85">
        <f t="shared" si="4"/>
        <v>2980</v>
      </c>
      <c r="E25" s="88">
        <v>1780</v>
      </c>
      <c r="F25" s="88">
        <v>0</v>
      </c>
      <c r="G25" s="57"/>
      <c r="H25" s="88">
        <v>1200</v>
      </c>
      <c r="I25" s="57"/>
      <c r="J25" s="69"/>
      <c r="K25" s="52"/>
      <c r="L25" s="85">
        <f t="shared" si="5"/>
        <v>2250</v>
      </c>
      <c r="M25" s="91">
        <v>2250</v>
      </c>
      <c r="N25" s="91"/>
      <c r="O25" s="92"/>
      <c r="P25" s="93"/>
      <c r="Q25" s="75">
        <f t="shared" si="6"/>
        <v>1347.67</v>
      </c>
      <c r="R25" s="75">
        <f t="shared" si="7"/>
        <v>438.26666666666671</v>
      </c>
      <c r="S25" s="75">
        <f t="shared" si="2"/>
        <v>27.391666666666669</v>
      </c>
      <c r="T25" s="75">
        <f t="shared" si="3"/>
        <v>5.4783333333333335</v>
      </c>
      <c r="U25" s="75"/>
      <c r="V25" s="75">
        <f t="shared" si="8"/>
        <v>876.53333333333342</v>
      </c>
      <c r="W25" s="75">
        <f t="shared" si="9"/>
        <v>627.6</v>
      </c>
    </row>
    <row r="26" spans="1:23" ht="21.75" customHeight="1">
      <c r="A26" s="52">
        <v>21</v>
      </c>
      <c r="B26" s="87" t="s">
        <v>525</v>
      </c>
      <c r="C26" s="85">
        <f t="shared" si="1"/>
        <v>5468</v>
      </c>
      <c r="D26" s="85">
        <f t="shared" si="4"/>
        <v>3218</v>
      </c>
      <c r="E26" s="88">
        <v>1780</v>
      </c>
      <c r="F26" s="88">
        <v>0</v>
      </c>
      <c r="G26" s="57"/>
      <c r="H26" s="88">
        <v>1438</v>
      </c>
      <c r="I26" s="57"/>
      <c r="J26" s="69"/>
      <c r="K26" s="52"/>
      <c r="L26" s="85">
        <f t="shared" si="5"/>
        <v>2250</v>
      </c>
      <c r="M26" s="91">
        <v>2250</v>
      </c>
      <c r="N26" s="91"/>
      <c r="O26" s="92"/>
      <c r="P26" s="93"/>
      <c r="Q26" s="75">
        <f t="shared" si="6"/>
        <v>1411.097</v>
      </c>
      <c r="R26" s="75">
        <f t="shared" si="7"/>
        <v>458.89333333333332</v>
      </c>
      <c r="S26" s="75">
        <f t="shared" si="2"/>
        <v>28.680833333333332</v>
      </c>
      <c r="T26" s="75">
        <f t="shared" si="3"/>
        <v>5.7361666666666666</v>
      </c>
      <c r="U26" s="75"/>
      <c r="V26" s="75">
        <f t="shared" si="8"/>
        <v>917.78666666666663</v>
      </c>
      <c r="W26" s="75">
        <f t="shared" si="9"/>
        <v>656.16</v>
      </c>
    </row>
    <row r="27" spans="1:23" ht="21.75" customHeight="1">
      <c r="A27" s="52">
        <v>22</v>
      </c>
      <c r="B27" s="87" t="s">
        <v>526</v>
      </c>
      <c r="C27" s="85">
        <f t="shared" si="1"/>
        <v>4888</v>
      </c>
      <c r="D27" s="85">
        <f t="shared" si="4"/>
        <v>2638</v>
      </c>
      <c r="E27" s="88">
        <v>1590</v>
      </c>
      <c r="F27" s="88">
        <v>0</v>
      </c>
      <c r="G27" s="57"/>
      <c r="H27" s="88">
        <v>1048</v>
      </c>
      <c r="I27" s="57"/>
      <c r="J27" s="69"/>
      <c r="K27" s="52"/>
      <c r="L27" s="85">
        <f t="shared" si="5"/>
        <v>2250</v>
      </c>
      <c r="M27" s="91">
        <v>2250</v>
      </c>
      <c r="N27" s="91"/>
      <c r="O27" s="92"/>
      <c r="P27" s="93"/>
      <c r="Q27" s="75">
        <f t="shared" si="6"/>
        <v>1256.527</v>
      </c>
      <c r="R27" s="75">
        <f t="shared" si="7"/>
        <v>408.62666666666667</v>
      </c>
      <c r="S27" s="75">
        <f t="shared" si="2"/>
        <v>25.539166666666667</v>
      </c>
      <c r="T27" s="75">
        <f t="shared" si="3"/>
        <v>5.1078333333333337</v>
      </c>
      <c r="U27" s="75"/>
      <c r="V27" s="75">
        <f t="shared" si="8"/>
        <v>817.25333333333333</v>
      </c>
      <c r="W27" s="75">
        <f t="shared" si="9"/>
        <v>586.55999999999995</v>
      </c>
    </row>
    <row r="28" spans="1:23" ht="21.75" customHeight="1">
      <c r="A28" s="52">
        <v>23</v>
      </c>
      <c r="B28" s="87" t="s">
        <v>527</v>
      </c>
      <c r="C28" s="85">
        <f t="shared" si="1"/>
        <v>5334</v>
      </c>
      <c r="D28" s="85">
        <f t="shared" si="4"/>
        <v>3084</v>
      </c>
      <c r="E28" s="88">
        <v>1810</v>
      </c>
      <c r="F28" s="88">
        <v>0</v>
      </c>
      <c r="G28" s="57"/>
      <c r="H28" s="88">
        <v>1274</v>
      </c>
      <c r="I28" s="57"/>
      <c r="J28" s="69"/>
      <c r="K28" s="52"/>
      <c r="L28" s="85">
        <f t="shared" si="5"/>
        <v>2250</v>
      </c>
      <c r="M28" s="91">
        <v>2250</v>
      </c>
      <c r="N28" s="91"/>
      <c r="O28" s="92"/>
      <c r="P28" s="93"/>
      <c r="Q28" s="75">
        <f t="shared" si="6"/>
        <v>1375.386</v>
      </c>
      <c r="R28" s="75">
        <f t="shared" si="7"/>
        <v>447.28000000000003</v>
      </c>
      <c r="S28" s="75">
        <f t="shared" si="2"/>
        <v>27.955000000000002</v>
      </c>
      <c r="T28" s="75">
        <f t="shared" si="3"/>
        <v>5.5910000000000002</v>
      </c>
      <c r="U28" s="75"/>
      <c r="V28" s="75">
        <f t="shared" si="8"/>
        <v>894.56000000000006</v>
      </c>
      <c r="W28" s="75">
        <f t="shared" si="9"/>
        <v>640.07999999999993</v>
      </c>
    </row>
    <row r="29" spans="1:23" ht="21.75" customHeight="1">
      <c r="A29" s="52">
        <v>24</v>
      </c>
      <c r="B29" s="87" t="s">
        <v>528</v>
      </c>
      <c r="C29" s="85">
        <f t="shared" si="1"/>
        <v>5290</v>
      </c>
      <c r="D29" s="85">
        <f t="shared" si="4"/>
        <v>3040</v>
      </c>
      <c r="E29" s="88">
        <v>1840</v>
      </c>
      <c r="F29" s="88">
        <v>0</v>
      </c>
      <c r="G29" s="57"/>
      <c r="H29" s="88">
        <v>1200</v>
      </c>
      <c r="I29" s="57"/>
      <c r="J29" s="69"/>
      <c r="K29" s="52"/>
      <c r="L29" s="85">
        <f t="shared" si="5"/>
        <v>2250</v>
      </c>
      <c r="M29" s="91">
        <v>2250</v>
      </c>
      <c r="N29" s="91"/>
      <c r="O29" s="92"/>
      <c r="P29" s="93"/>
      <c r="Q29" s="75">
        <f t="shared" si="6"/>
        <v>1363.6599999999999</v>
      </c>
      <c r="R29" s="75">
        <f t="shared" si="7"/>
        <v>443.46666666666664</v>
      </c>
      <c r="S29" s="75">
        <f t="shared" si="2"/>
        <v>27.716666666666665</v>
      </c>
      <c r="T29" s="75">
        <f t="shared" si="3"/>
        <v>5.543333333333333</v>
      </c>
      <c r="U29" s="75"/>
      <c r="V29" s="75">
        <f t="shared" si="8"/>
        <v>886.93333333333328</v>
      </c>
      <c r="W29" s="75">
        <f t="shared" si="9"/>
        <v>634.79999999999995</v>
      </c>
    </row>
    <row r="30" spans="1:23" ht="21.75" customHeight="1">
      <c r="A30" s="52">
        <v>25</v>
      </c>
      <c r="B30" s="87" t="s">
        <v>529</v>
      </c>
      <c r="C30" s="85">
        <f t="shared" si="1"/>
        <v>5730</v>
      </c>
      <c r="D30" s="85">
        <f t="shared" si="4"/>
        <v>3480</v>
      </c>
      <c r="E30" s="88">
        <v>1780</v>
      </c>
      <c r="F30" s="88">
        <v>0</v>
      </c>
      <c r="G30" s="57"/>
      <c r="H30" s="88">
        <v>1700</v>
      </c>
      <c r="I30" s="57"/>
      <c r="J30" s="69"/>
      <c r="K30" s="52"/>
      <c r="L30" s="85">
        <f t="shared" si="5"/>
        <v>2250</v>
      </c>
      <c r="M30" s="91">
        <v>2250</v>
      </c>
      <c r="N30" s="91"/>
      <c r="O30" s="92"/>
      <c r="P30" s="93"/>
      <c r="Q30" s="75">
        <f t="shared" si="6"/>
        <v>1480.92</v>
      </c>
      <c r="R30" s="75">
        <f t="shared" si="7"/>
        <v>481.6</v>
      </c>
      <c r="S30" s="75">
        <f t="shared" si="2"/>
        <v>30.1</v>
      </c>
      <c r="T30" s="75">
        <f t="shared" si="3"/>
        <v>6.0200000000000005</v>
      </c>
      <c r="U30" s="75"/>
      <c r="V30" s="75">
        <f t="shared" si="8"/>
        <v>963.2</v>
      </c>
      <c r="W30" s="75">
        <f t="shared" si="9"/>
        <v>687.6</v>
      </c>
    </row>
    <row r="31" spans="1:23" ht="21.75" customHeight="1">
      <c r="A31" s="52">
        <v>26</v>
      </c>
      <c r="B31" s="87" t="s">
        <v>530</v>
      </c>
      <c r="C31" s="85">
        <f t="shared" si="1"/>
        <v>6060</v>
      </c>
      <c r="D31" s="85">
        <f t="shared" si="4"/>
        <v>3810</v>
      </c>
      <c r="E31" s="88">
        <v>2200</v>
      </c>
      <c r="F31" s="88">
        <v>0</v>
      </c>
      <c r="G31" s="57"/>
      <c r="H31" s="88">
        <v>1610</v>
      </c>
      <c r="I31" s="57"/>
      <c r="J31" s="69"/>
      <c r="K31" s="52"/>
      <c r="L31" s="85">
        <f t="shared" si="5"/>
        <v>2250</v>
      </c>
      <c r="M31" s="91">
        <v>2250</v>
      </c>
      <c r="N31" s="91"/>
      <c r="O31" s="92"/>
      <c r="P31" s="93"/>
      <c r="Q31" s="75">
        <f t="shared" si="6"/>
        <v>1568.865</v>
      </c>
      <c r="R31" s="75">
        <f t="shared" si="7"/>
        <v>510.2</v>
      </c>
      <c r="S31" s="75">
        <f t="shared" si="2"/>
        <v>31.887499999999999</v>
      </c>
      <c r="T31" s="75">
        <f t="shared" si="3"/>
        <v>6.3775000000000004</v>
      </c>
      <c r="U31" s="75"/>
      <c r="V31" s="75">
        <f t="shared" si="8"/>
        <v>1020.4</v>
      </c>
      <c r="W31" s="75">
        <f t="shared" si="9"/>
        <v>727.19999999999993</v>
      </c>
    </row>
    <row r="32" spans="1:23" ht="21.75" customHeight="1">
      <c r="A32" s="52">
        <v>27</v>
      </c>
      <c r="B32" s="87" t="s">
        <v>531</v>
      </c>
      <c r="C32" s="85">
        <f t="shared" si="1"/>
        <v>4922</v>
      </c>
      <c r="D32" s="85">
        <f t="shared" si="4"/>
        <v>2672</v>
      </c>
      <c r="E32" s="88">
        <v>1620</v>
      </c>
      <c r="F32" s="88">
        <v>0</v>
      </c>
      <c r="G32" s="57"/>
      <c r="H32" s="88">
        <v>1052</v>
      </c>
      <c r="I32" s="57"/>
      <c r="J32" s="69"/>
      <c r="K32" s="52"/>
      <c r="L32" s="85">
        <f t="shared" si="5"/>
        <v>2250</v>
      </c>
      <c r="M32" s="91">
        <v>2250</v>
      </c>
      <c r="N32" s="91"/>
      <c r="O32" s="92"/>
      <c r="P32" s="93"/>
      <c r="Q32" s="75">
        <f t="shared" si="6"/>
        <v>1265.588</v>
      </c>
      <c r="R32" s="75">
        <f t="shared" si="7"/>
        <v>411.57333333333332</v>
      </c>
      <c r="S32" s="75">
        <f t="shared" si="2"/>
        <v>25.723333333333333</v>
      </c>
      <c r="T32" s="75">
        <f t="shared" si="3"/>
        <v>5.1446666666666667</v>
      </c>
      <c r="U32" s="75"/>
      <c r="V32" s="75">
        <f t="shared" si="8"/>
        <v>823.14666666666665</v>
      </c>
      <c r="W32" s="75">
        <f t="shared" si="9"/>
        <v>590.64</v>
      </c>
    </row>
    <row r="33" spans="1:23" ht="21.75" customHeight="1">
      <c r="A33" s="52">
        <v>28</v>
      </c>
      <c r="B33" s="87" t="s">
        <v>532</v>
      </c>
      <c r="C33" s="85">
        <f t="shared" si="1"/>
        <v>4856</v>
      </c>
      <c r="D33" s="85">
        <f t="shared" si="4"/>
        <v>2606</v>
      </c>
      <c r="E33" s="88">
        <v>1500</v>
      </c>
      <c r="F33" s="88">
        <v>0</v>
      </c>
      <c r="G33" s="57"/>
      <c r="H33" s="88">
        <v>1106</v>
      </c>
      <c r="I33" s="57"/>
      <c r="J33" s="69"/>
      <c r="K33" s="52"/>
      <c r="L33" s="85">
        <f t="shared" si="5"/>
        <v>2250</v>
      </c>
      <c r="M33" s="91">
        <v>2250</v>
      </c>
      <c r="N33" s="91"/>
      <c r="O33" s="92"/>
      <c r="P33" s="93"/>
      <c r="Q33" s="75">
        <f t="shared" si="6"/>
        <v>1247.999</v>
      </c>
      <c r="R33" s="75">
        <f t="shared" si="7"/>
        <v>405.85333333333335</v>
      </c>
      <c r="S33" s="75">
        <f t="shared" si="2"/>
        <v>25.365833333333335</v>
      </c>
      <c r="T33" s="75">
        <f t="shared" si="3"/>
        <v>5.0731666666666664</v>
      </c>
      <c r="U33" s="75"/>
      <c r="V33" s="75">
        <f t="shared" si="8"/>
        <v>811.70666666666671</v>
      </c>
      <c r="W33" s="75">
        <f t="shared" si="9"/>
        <v>582.72</v>
      </c>
    </row>
    <row r="34" spans="1:23" ht="21.75" customHeight="1">
      <c r="A34" s="52">
        <v>29</v>
      </c>
      <c r="B34" s="87" t="s">
        <v>533</v>
      </c>
      <c r="C34" s="85">
        <f t="shared" si="1"/>
        <v>5076</v>
      </c>
      <c r="D34" s="85">
        <f t="shared" si="4"/>
        <v>2826</v>
      </c>
      <c r="E34" s="88">
        <v>1840</v>
      </c>
      <c r="F34" s="88">
        <v>0</v>
      </c>
      <c r="G34" s="57"/>
      <c r="H34" s="88">
        <v>986</v>
      </c>
      <c r="I34" s="57"/>
      <c r="J34" s="69"/>
      <c r="K34" s="52"/>
      <c r="L34" s="85">
        <f t="shared" si="5"/>
        <v>2250</v>
      </c>
      <c r="M34" s="91">
        <v>2250</v>
      </c>
      <c r="N34" s="91"/>
      <c r="O34" s="92"/>
      <c r="P34" s="93"/>
      <c r="Q34" s="75">
        <f t="shared" si="6"/>
        <v>1306.6289999999999</v>
      </c>
      <c r="R34" s="75">
        <f t="shared" si="7"/>
        <v>424.91999999999996</v>
      </c>
      <c r="S34" s="75">
        <f t="shared" si="2"/>
        <v>26.557499999999997</v>
      </c>
      <c r="T34" s="75">
        <f t="shared" si="3"/>
        <v>5.3115000000000006</v>
      </c>
      <c r="U34" s="75"/>
      <c r="V34" s="75">
        <f t="shared" si="8"/>
        <v>849.83999999999992</v>
      </c>
      <c r="W34" s="75">
        <f t="shared" si="9"/>
        <v>609.12</v>
      </c>
    </row>
    <row r="35" spans="1:23" ht="21.75" customHeight="1">
      <c r="A35" s="52">
        <v>30</v>
      </c>
      <c r="B35" s="87" t="s">
        <v>534</v>
      </c>
      <c r="C35" s="85">
        <f t="shared" si="1"/>
        <v>4922</v>
      </c>
      <c r="D35" s="85">
        <f t="shared" si="4"/>
        <v>2672</v>
      </c>
      <c r="E35" s="88">
        <v>1620</v>
      </c>
      <c r="F35" s="88">
        <v>0</v>
      </c>
      <c r="G35" s="89"/>
      <c r="H35" s="88">
        <v>1052</v>
      </c>
      <c r="I35" s="94"/>
      <c r="J35" s="94"/>
      <c r="K35" s="52"/>
      <c r="L35" s="85">
        <f t="shared" si="5"/>
        <v>2250</v>
      </c>
      <c r="M35" s="91">
        <v>2250</v>
      </c>
      <c r="N35" s="91"/>
      <c r="O35" s="92"/>
      <c r="P35" s="93"/>
      <c r="Q35" s="75">
        <f t="shared" si="6"/>
        <v>1265.588</v>
      </c>
      <c r="R35" s="75">
        <f t="shared" si="7"/>
        <v>411.57333333333332</v>
      </c>
      <c r="S35" s="75">
        <f t="shared" si="2"/>
        <v>25.723333333333333</v>
      </c>
      <c r="T35" s="75">
        <f t="shared" si="3"/>
        <v>5.1446666666666667</v>
      </c>
      <c r="U35" s="75"/>
      <c r="V35" s="75">
        <f t="shared" si="8"/>
        <v>823.14666666666665</v>
      </c>
      <c r="W35" s="75">
        <f t="shared" si="9"/>
        <v>590.64</v>
      </c>
    </row>
    <row r="36" spans="1:23">
      <c r="A36" s="52">
        <v>31</v>
      </c>
      <c r="B36" s="87" t="s">
        <v>535</v>
      </c>
      <c r="C36" s="85">
        <f t="shared" ref="C36:C72" si="10">SUM(D36,L36,P36)</f>
        <v>5450</v>
      </c>
      <c r="D36" s="85">
        <f t="shared" ref="D36:D72" si="11">SUM(E36:K36)</f>
        <v>2665</v>
      </c>
      <c r="E36" s="88">
        <v>1010</v>
      </c>
      <c r="F36" s="88">
        <v>1655</v>
      </c>
      <c r="G36" s="90"/>
      <c r="H36" s="88">
        <v>0</v>
      </c>
      <c r="I36" s="90"/>
      <c r="J36" s="90"/>
      <c r="K36" s="90"/>
      <c r="L36" s="85">
        <f t="shared" ref="L36:L72" si="12">SUM(M36:O36)</f>
        <v>2235</v>
      </c>
      <c r="M36" s="90">
        <v>2235</v>
      </c>
      <c r="N36" s="90"/>
      <c r="O36" s="90"/>
      <c r="P36" s="90">
        <v>550</v>
      </c>
      <c r="Q36" s="75">
        <f t="shared" si="6"/>
        <v>1234.4220833333334</v>
      </c>
      <c r="R36" s="75">
        <f t="shared" ref="R36:R72" si="13">(D36+M36)*8%+D36/12*8%</f>
        <v>409.76666666666665</v>
      </c>
      <c r="S36" s="75"/>
      <c r="T36" s="75">
        <f t="shared" ref="T36:T72" si="14">(D36+M36)*0.1%+D36/12*0.1%</f>
        <v>5.1220833333333333</v>
      </c>
      <c r="U36" s="75"/>
      <c r="V36" s="75">
        <f t="shared" ref="V36:V72" si="15">(D36+M36)*16%+D36/12*16%</f>
        <v>819.5333333333333</v>
      </c>
      <c r="W36" s="75">
        <f t="shared" ref="W36:W72" si="16">(D36+M36)*12%</f>
        <v>588</v>
      </c>
    </row>
    <row r="37" spans="1:23">
      <c r="A37" s="52">
        <v>32</v>
      </c>
      <c r="B37" s="87" t="s">
        <v>536</v>
      </c>
      <c r="C37" s="85">
        <f t="shared" si="10"/>
        <v>7138</v>
      </c>
      <c r="D37" s="85">
        <f t="shared" si="11"/>
        <v>4093</v>
      </c>
      <c r="E37" s="88">
        <v>1330</v>
      </c>
      <c r="F37" s="88">
        <v>2763</v>
      </c>
      <c r="G37" s="90"/>
      <c r="H37" s="88">
        <v>0</v>
      </c>
      <c r="I37" s="90"/>
      <c r="J37" s="90"/>
      <c r="K37" s="90"/>
      <c r="L37" s="85">
        <f t="shared" si="12"/>
        <v>2395</v>
      </c>
      <c r="M37" s="90">
        <v>2395</v>
      </c>
      <c r="N37" s="90"/>
      <c r="O37" s="90"/>
      <c r="P37" s="90">
        <v>650</v>
      </c>
      <c r="Q37" s="75">
        <f t="shared" si="6"/>
        <v>1645.8090833333331</v>
      </c>
      <c r="R37" s="75">
        <f t="shared" si="13"/>
        <v>546.3266666666666</v>
      </c>
      <c r="S37" s="75"/>
      <c r="T37" s="75">
        <f t="shared" si="14"/>
        <v>6.8290833333333341</v>
      </c>
      <c r="U37" s="75"/>
      <c r="V37" s="75">
        <f t="shared" si="15"/>
        <v>1092.6533333333332</v>
      </c>
      <c r="W37" s="75">
        <f t="shared" si="16"/>
        <v>778.56</v>
      </c>
    </row>
    <row r="38" spans="1:23">
      <c r="A38" s="52">
        <v>33</v>
      </c>
      <c r="B38" s="87" t="s">
        <v>537</v>
      </c>
      <c r="C38" s="85">
        <f t="shared" si="10"/>
        <v>5924</v>
      </c>
      <c r="D38" s="85">
        <f t="shared" si="11"/>
        <v>3159</v>
      </c>
      <c r="E38" s="88">
        <v>940</v>
      </c>
      <c r="F38" s="88">
        <v>2219</v>
      </c>
      <c r="G38" s="90"/>
      <c r="H38" s="88">
        <v>0</v>
      </c>
      <c r="I38" s="90"/>
      <c r="J38" s="90"/>
      <c r="K38" s="90"/>
      <c r="L38" s="85">
        <f t="shared" si="12"/>
        <v>2265</v>
      </c>
      <c r="M38" s="90">
        <v>2265</v>
      </c>
      <c r="N38" s="90"/>
      <c r="O38" s="90"/>
      <c r="P38" s="90">
        <v>500</v>
      </c>
      <c r="Q38" s="75">
        <f t="shared" si="6"/>
        <v>1370.62725</v>
      </c>
      <c r="R38" s="75">
        <f t="shared" si="13"/>
        <v>454.98</v>
      </c>
      <c r="S38" s="75"/>
      <c r="T38" s="75">
        <f t="shared" si="14"/>
        <v>5.6872500000000006</v>
      </c>
      <c r="U38" s="75"/>
      <c r="V38" s="75">
        <f t="shared" si="15"/>
        <v>909.96</v>
      </c>
      <c r="W38" s="75">
        <f t="shared" si="16"/>
        <v>650.88</v>
      </c>
    </row>
    <row r="39" spans="1:23">
      <c r="A39" s="52">
        <v>34</v>
      </c>
      <c r="B39" s="87" t="s">
        <v>538</v>
      </c>
      <c r="C39" s="85">
        <f t="shared" si="10"/>
        <v>6752</v>
      </c>
      <c r="D39" s="85">
        <f t="shared" si="11"/>
        <v>3707</v>
      </c>
      <c r="E39" s="88">
        <v>1260</v>
      </c>
      <c r="F39" s="88">
        <v>2447</v>
      </c>
      <c r="G39" s="90"/>
      <c r="H39" s="88">
        <v>0</v>
      </c>
      <c r="I39" s="90"/>
      <c r="J39" s="90"/>
      <c r="K39" s="90"/>
      <c r="L39" s="85">
        <f t="shared" si="12"/>
        <v>2395</v>
      </c>
      <c r="M39" s="90">
        <v>2395</v>
      </c>
      <c r="N39" s="90"/>
      <c r="O39" s="90"/>
      <c r="P39" s="90">
        <v>650</v>
      </c>
      <c r="Q39" s="75">
        <f t="shared" si="6"/>
        <v>1545.0309166666666</v>
      </c>
      <c r="R39" s="75">
        <f t="shared" si="13"/>
        <v>512.87333333333333</v>
      </c>
      <c r="S39" s="75"/>
      <c r="T39" s="75">
        <f t="shared" si="14"/>
        <v>6.410916666666667</v>
      </c>
      <c r="U39" s="75"/>
      <c r="V39" s="75">
        <f t="shared" si="15"/>
        <v>1025.7466666666667</v>
      </c>
      <c r="W39" s="75">
        <f t="shared" si="16"/>
        <v>732.24</v>
      </c>
    </row>
    <row r="40" spans="1:23">
      <c r="A40" s="52">
        <v>35</v>
      </c>
      <c r="B40" s="87" t="s">
        <v>539</v>
      </c>
      <c r="C40" s="85">
        <f t="shared" si="10"/>
        <v>5836</v>
      </c>
      <c r="D40" s="85">
        <f t="shared" si="11"/>
        <v>3021</v>
      </c>
      <c r="E40" s="88">
        <v>1010</v>
      </c>
      <c r="F40" s="88">
        <v>2011</v>
      </c>
      <c r="G40" s="90"/>
      <c r="H40" s="88">
        <v>0</v>
      </c>
      <c r="I40" s="90"/>
      <c r="J40" s="90"/>
      <c r="K40" s="90"/>
      <c r="L40" s="85">
        <f t="shared" si="12"/>
        <v>2265</v>
      </c>
      <c r="M40" s="90">
        <v>2265</v>
      </c>
      <c r="N40" s="90"/>
      <c r="O40" s="90"/>
      <c r="P40" s="90">
        <v>550</v>
      </c>
      <c r="Q40" s="75">
        <f t="shared" si="6"/>
        <v>1334.5977499999999</v>
      </c>
      <c r="R40" s="75">
        <f t="shared" si="13"/>
        <v>443.02</v>
      </c>
      <c r="S40" s="75"/>
      <c r="T40" s="75">
        <f t="shared" si="14"/>
        <v>5.5377500000000008</v>
      </c>
      <c r="U40" s="75"/>
      <c r="V40" s="75">
        <f t="shared" si="15"/>
        <v>886.04</v>
      </c>
      <c r="W40" s="75">
        <f t="shared" si="16"/>
        <v>634.31999999999994</v>
      </c>
    </row>
    <row r="41" spans="1:23">
      <c r="A41" s="52">
        <v>36</v>
      </c>
      <c r="B41" s="87" t="s">
        <v>540</v>
      </c>
      <c r="C41" s="85">
        <f t="shared" si="10"/>
        <v>6491</v>
      </c>
      <c r="D41" s="85">
        <f t="shared" si="11"/>
        <v>3446</v>
      </c>
      <c r="E41" s="88">
        <v>1170</v>
      </c>
      <c r="F41" s="88">
        <v>2276</v>
      </c>
      <c r="G41" s="90"/>
      <c r="H41" s="88">
        <v>0</v>
      </c>
      <c r="I41" s="90"/>
      <c r="J41" s="90"/>
      <c r="K41" s="90"/>
      <c r="L41" s="85">
        <f t="shared" si="12"/>
        <v>2395</v>
      </c>
      <c r="M41" s="90">
        <v>2395</v>
      </c>
      <c r="N41" s="90"/>
      <c r="O41" s="90"/>
      <c r="P41" s="90">
        <v>650</v>
      </c>
      <c r="Q41" s="75">
        <f t="shared" si="6"/>
        <v>1476.8881666666668</v>
      </c>
      <c r="R41" s="75">
        <f t="shared" si="13"/>
        <v>490.25333333333339</v>
      </c>
      <c r="S41" s="75"/>
      <c r="T41" s="75">
        <f t="shared" si="14"/>
        <v>6.128166666666667</v>
      </c>
      <c r="U41" s="75"/>
      <c r="V41" s="75">
        <f t="shared" si="15"/>
        <v>980.50666666666677</v>
      </c>
      <c r="W41" s="75">
        <f t="shared" si="16"/>
        <v>700.92</v>
      </c>
    </row>
    <row r="42" spans="1:23">
      <c r="A42" s="52">
        <v>37</v>
      </c>
      <c r="B42" s="87" t="s">
        <v>541</v>
      </c>
      <c r="C42" s="85">
        <f t="shared" si="10"/>
        <v>5836</v>
      </c>
      <c r="D42" s="85">
        <f t="shared" si="11"/>
        <v>3021</v>
      </c>
      <c r="E42" s="88">
        <v>1010</v>
      </c>
      <c r="F42" s="88">
        <v>2011</v>
      </c>
      <c r="G42" s="90"/>
      <c r="H42" s="88">
        <v>0</v>
      </c>
      <c r="I42" s="90"/>
      <c r="J42" s="90"/>
      <c r="K42" s="90"/>
      <c r="L42" s="85">
        <f t="shared" si="12"/>
        <v>2265</v>
      </c>
      <c r="M42" s="90">
        <v>2265</v>
      </c>
      <c r="N42" s="90"/>
      <c r="O42" s="90"/>
      <c r="P42" s="90">
        <v>550</v>
      </c>
      <c r="Q42" s="75">
        <f t="shared" si="6"/>
        <v>1334.5977499999999</v>
      </c>
      <c r="R42" s="75">
        <f t="shared" si="13"/>
        <v>443.02</v>
      </c>
      <c r="S42" s="75"/>
      <c r="T42" s="75">
        <f t="shared" si="14"/>
        <v>5.5377500000000008</v>
      </c>
      <c r="U42" s="75"/>
      <c r="V42" s="75">
        <f t="shared" si="15"/>
        <v>886.04</v>
      </c>
      <c r="W42" s="75">
        <f t="shared" si="16"/>
        <v>634.31999999999994</v>
      </c>
    </row>
    <row r="43" spans="1:23">
      <c r="A43" s="52">
        <v>38</v>
      </c>
      <c r="B43" s="87" t="s">
        <v>542</v>
      </c>
      <c r="C43" s="85">
        <f t="shared" si="10"/>
        <v>4616</v>
      </c>
      <c r="D43" s="85">
        <f t="shared" si="11"/>
        <v>2366</v>
      </c>
      <c r="E43" s="88">
        <v>1620</v>
      </c>
      <c r="F43" s="88">
        <v>0</v>
      </c>
      <c r="G43" s="90"/>
      <c r="H43" s="88">
        <v>746</v>
      </c>
      <c r="I43" s="90"/>
      <c r="J43" s="90"/>
      <c r="K43" s="90"/>
      <c r="L43" s="85">
        <f t="shared" si="12"/>
        <v>2250</v>
      </c>
      <c r="M43" s="90">
        <v>2250</v>
      </c>
      <c r="N43" s="90"/>
      <c r="O43" s="90"/>
      <c r="P43" s="90"/>
      <c r="Q43" s="75">
        <f t="shared" si="6"/>
        <v>1184.039</v>
      </c>
      <c r="R43" s="75">
        <f t="shared" si="13"/>
        <v>385.05333333333334</v>
      </c>
      <c r="S43" s="75">
        <f t="shared" ref="S43:S71" si="17">(D43+M43)*0.5%+D43/12*0.5%</f>
        <v>24.065833333333334</v>
      </c>
      <c r="T43" s="75">
        <f t="shared" si="14"/>
        <v>4.8131666666666666</v>
      </c>
      <c r="U43" s="75"/>
      <c r="V43" s="75">
        <f t="shared" si="15"/>
        <v>770.10666666666668</v>
      </c>
      <c r="W43" s="75">
        <f t="shared" si="16"/>
        <v>553.91999999999996</v>
      </c>
    </row>
    <row r="44" spans="1:23">
      <c r="A44" s="52">
        <v>39</v>
      </c>
      <c r="B44" s="87" t="s">
        <v>543</v>
      </c>
      <c r="C44" s="85">
        <f t="shared" si="10"/>
        <v>4616</v>
      </c>
      <c r="D44" s="85">
        <f t="shared" si="11"/>
        <v>2366</v>
      </c>
      <c r="E44" s="88">
        <v>1620</v>
      </c>
      <c r="F44" s="88">
        <v>0</v>
      </c>
      <c r="G44" s="90"/>
      <c r="H44" s="88">
        <v>746</v>
      </c>
      <c r="I44" s="90"/>
      <c r="J44" s="90"/>
      <c r="K44" s="90"/>
      <c r="L44" s="85">
        <f t="shared" si="12"/>
        <v>2250</v>
      </c>
      <c r="M44" s="90">
        <v>2250</v>
      </c>
      <c r="N44" s="90"/>
      <c r="O44" s="90"/>
      <c r="P44" s="90"/>
      <c r="Q44" s="75">
        <f t="shared" si="6"/>
        <v>1184.039</v>
      </c>
      <c r="R44" s="75">
        <f t="shared" si="13"/>
        <v>385.05333333333334</v>
      </c>
      <c r="S44" s="75">
        <f t="shared" si="17"/>
        <v>24.065833333333334</v>
      </c>
      <c r="T44" s="75">
        <f t="shared" si="14"/>
        <v>4.8131666666666666</v>
      </c>
      <c r="U44" s="75"/>
      <c r="V44" s="75">
        <f t="shared" si="15"/>
        <v>770.10666666666668</v>
      </c>
      <c r="W44" s="75">
        <f t="shared" si="16"/>
        <v>553.91999999999996</v>
      </c>
    </row>
    <row r="45" spans="1:23">
      <c r="A45" s="52">
        <v>40</v>
      </c>
      <c r="B45" s="87" t="s">
        <v>544</v>
      </c>
      <c r="C45" s="85">
        <f t="shared" si="10"/>
        <v>4670</v>
      </c>
      <c r="D45" s="85">
        <f t="shared" si="11"/>
        <v>2420</v>
      </c>
      <c r="E45" s="88">
        <v>1620</v>
      </c>
      <c r="F45" s="88">
        <v>0</v>
      </c>
      <c r="G45" s="90"/>
      <c r="H45" s="88">
        <v>800</v>
      </c>
      <c r="I45" s="90"/>
      <c r="J45" s="90"/>
      <c r="K45" s="90"/>
      <c r="L45" s="85">
        <f t="shared" si="12"/>
        <v>2250</v>
      </c>
      <c r="M45" s="90">
        <v>2250</v>
      </c>
      <c r="N45" s="90"/>
      <c r="O45" s="90"/>
      <c r="P45" s="90"/>
      <c r="Q45" s="75">
        <f t="shared" si="6"/>
        <v>1198.43</v>
      </c>
      <c r="R45" s="75">
        <f t="shared" si="13"/>
        <v>389.73333333333335</v>
      </c>
      <c r="S45" s="75">
        <f t="shared" si="17"/>
        <v>24.358333333333334</v>
      </c>
      <c r="T45" s="75">
        <f t="shared" si="14"/>
        <v>4.8716666666666661</v>
      </c>
      <c r="U45" s="75"/>
      <c r="V45" s="75">
        <f t="shared" si="15"/>
        <v>779.4666666666667</v>
      </c>
      <c r="W45" s="75">
        <f t="shared" si="16"/>
        <v>560.4</v>
      </c>
    </row>
    <row r="46" spans="1:23">
      <c r="A46" s="52">
        <v>41</v>
      </c>
      <c r="B46" s="87" t="s">
        <v>545</v>
      </c>
      <c r="C46" s="85">
        <f t="shared" si="10"/>
        <v>5929</v>
      </c>
      <c r="D46" s="85">
        <f t="shared" si="11"/>
        <v>2974</v>
      </c>
      <c r="E46" s="88">
        <v>1010</v>
      </c>
      <c r="F46" s="88">
        <v>1964</v>
      </c>
      <c r="G46" s="90"/>
      <c r="H46" s="88">
        <v>0</v>
      </c>
      <c r="I46" s="90"/>
      <c r="J46" s="90"/>
      <c r="K46" s="90"/>
      <c r="L46" s="85">
        <f t="shared" si="12"/>
        <v>2455</v>
      </c>
      <c r="M46" s="90">
        <v>2235</v>
      </c>
      <c r="N46" s="90"/>
      <c r="O46" s="90">
        <v>220</v>
      </c>
      <c r="P46" s="90">
        <v>500</v>
      </c>
      <c r="Q46" s="75">
        <f t="shared" si="6"/>
        <v>1315.0968333333335</v>
      </c>
      <c r="R46" s="75">
        <f t="shared" si="13"/>
        <v>436.54666666666668</v>
      </c>
      <c r="S46" s="75"/>
      <c r="T46" s="75">
        <f t="shared" si="14"/>
        <v>5.4568333333333339</v>
      </c>
      <c r="U46" s="75"/>
      <c r="V46" s="75">
        <f t="shared" si="15"/>
        <v>873.09333333333336</v>
      </c>
      <c r="W46" s="75">
        <f t="shared" si="16"/>
        <v>625.07999999999993</v>
      </c>
    </row>
    <row r="47" spans="1:23">
      <c r="A47" s="52">
        <v>42</v>
      </c>
      <c r="B47" s="87" t="s">
        <v>546</v>
      </c>
      <c r="C47" s="85">
        <f t="shared" si="10"/>
        <v>6651</v>
      </c>
      <c r="D47" s="85">
        <f t="shared" si="11"/>
        <v>3606</v>
      </c>
      <c r="E47" s="88">
        <v>1330</v>
      </c>
      <c r="F47" s="88">
        <v>2276</v>
      </c>
      <c r="G47" s="90"/>
      <c r="H47" s="88">
        <v>0</v>
      </c>
      <c r="I47" s="90"/>
      <c r="J47" s="90"/>
      <c r="K47" s="90"/>
      <c r="L47" s="85">
        <f t="shared" si="12"/>
        <v>2395</v>
      </c>
      <c r="M47" s="90">
        <v>2395</v>
      </c>
      <c r="N47" s="90"/>
      <c r="O47" s="90"/>
      <c r="P47" s="90">
        <v>650</v>
      </c>
      <c r="Q47" s="75">
        <f t="shared" si="6"/>
        <v>1518.6614999999999</v>
      </c>
      <c r="R47" s="75">
        <f t="shared" si="13"/>
        <v>504.12</v>
      </c>
      <c r="S47" s="75"/>
      <c r="T47" s="75">
        <f t="shared" si="14"/>
        <v>6.3015000000000008</v>
      </c>
      <c r="U47" s="75"/>
      <c r="V47" s="75">
        <f t="shared" si="15"/>
        <v>1008.24</v>
      </c>
      <c r="W47" s="75">
        <f t="shared" si="16"/>
        <v>720.12</v>
      </c>
    </row>
    <row r="48" spans="1:23">
      <c r="A48" s="52">
        <v>43</v>
      </c>
      <c r="B48" s="87" t="s">
        <v>547</v>
      </c>
      <c r="C48" s="85">
        <f t="shared" si="10"/>
        <v>5700</v>
      </c>
      <c r="D48" s="85">
        <f t="shared" si="11"/>
        <v>2665</v>
      </c>
      <c r="E48" s="88">
        <v>1010</v>
      </c>
      <c r="F48" s="88">
        <v>1655</v>
      </c>
      <c r="G48" s="90"/>
      <c r="H48" s="88">
        <v>0</v>
      </c>
      <c r="I48" s="90"/>
      <c r="J48" s="90"/>
      <c r="K48" s="90"/>
      <c r="L48" s="85">
        <f t="shared" si="12"/>
        <v>2485</v>
      </c>
      <c r="M48" s="90">
        <v>2265</v>
      </c>
      <c r="N48" s="90"/>
      <c r="O48" s="90">
        <v>220</v>
      </c>
      <c r="P48" s="90">
        <v>550</v>
      </c>
      <c r="Q48" s="75">
        <f t="shared" si="6"/>
        <v>1241.6520833333334</v>
      </c>
      <c r="R48" s="75">
        <f t="shared" si="13"/>
        <v>412.16666666666669</v>
      </c>
      <c r="S48" s="75"/>
      <c r="T48" s="75">
        <f t="shared" si="14"/>
        <v>5.1520833333333327</v>
      </c>
      <c r="U48" s="75"/>
      <c r="V48" s="75">
        <f t="shared" si="15"/>
        <v>824.33333333333337</v>
      </c>
      <c r="W48" s="75">
        <f t="shared" si="16"/>
        <v>591.6</v>
      </c>
    </row>
    <row r="49" spans="1:23">
      <c r="A49" s="52">
        <v>44</v>
      </c>
      <c r="B49" s="87" t="s">
        <v>548</v>
      </c>
      <c r="C49" s="85">
        <f t="shared" si="10"/>
        <v>5170</v>
      </c>
      <c r="D49" s="85">
        <f t="shared" si="11"/>
        <v>2435</v>
      </c>
      <c r="E49" s="88">
        <v>780</v>
      </c>
      <c r="F49" s="88">
        <v>1655</v>
      </c>
      <c r="G49" s="90"/>
      <c r="H49" s="88">
        <v>0</v>
      </c>
      <c r="I49" s="90"/>
      <c r="J49" s="90"/>
      <c r="K49" s="90"/>
      <c r="L49" s="85">
        <f t="shared" si="12"/>
        <v>2235</v>
      </c>
      <c r="M49" s="90">
        <v>2235</v>
      </c>
      <c r="N49" s="90"/>
      <c r="O49" s="90"/>
      <c r="P49" s="90">
        <v>500</v>
      </c>
      <c r="Q49" s="75">
        <f t="shared" si="6"/>
        <v>1174.3729166666667</v>
      </c>
      <c r="R49" s="75">
        <f t="shared" si="13"/>
        <v>389.83333333333337</v>
      </c>
      <c r="S49" s="75"/>
      <c r="T49" s="75">
        <f t="shared" si="14"/>
        <v>4.8729166666666668</v>
      </c>
      <c r="U49" s="75"/>
      <c r="V49" s="75">
        <f t="shared" si="15"/>
        <v>779.66666666666674</v>
      </c>
      <c r="W49" s="75">
        <f t="shared" si="16"/>
        <v>560.4</v>
      </c>
    </row>
    <row r="50" spans="1:23">
      <c r="A50" s="52">
        <v>45</v>
      </c>
      <c r="B50" s="87" t="s">
        <v>549</v>
      </c>
      <c r="C50" s="85">
        <f t="shared" si="10"/>
        <v>4895</v>
      </c>
      <c r="D50" s="85">
        <f t="shared" si="11"/>
        <v>2160</v>
      </c>
      <c r="E50" s="88">
        <v>780</v>
      </c>
      <c r="F50" s="88">
        <v>1380</v>
      </c>
      <c r="G50" s="90"/>
      <c r="H50" s="88">
        <v>0</v>
      </c>
      <c r="I50" s="90"/>
      <c r="J50" s="90"/>
      <c r="K50" s="90"/>
      <c r="L50" s="85">
        <f t="shared" si="12"/>
        <v>2235</v>
      </c>
      <c r="M50" s="90">
        <v>2235</v>
      </c>
      <c r="N50" s="90"/>
      <c r="O50" s="90"/>
      <c r="P50" s="90">
        <v>500</v>
      </c>
      <c r="Q50" s="75">
        <f t="shared" si="6"/>
        <v>1102.575</v>
      </c>
      <c r="R50" s="75">
        <f t="shared" si="13"/>
        <v>366</v>
      </c>
      <c r="S50" s="75"/>
      <c r="T50" s="75">
        <f t="shared" si="14"/>
        <v>4.5750000000000002</v>
      </c>
      <c r="U50" s="75"/>
      <c r="V50" s="75">
        <f t="shared" si="15"/>
        <v>732</v>
      </c>
      <c r="W50" s="75">
        <f t="shared" si="16"/>
        <v>527.4</v>
      </c>
    </row>
    <row r="51" spans="1:23">
      <c r="A51" s="52">
        <v>46</v>
      </c>
      <c r="B51" s="87" t="s">
        <v>550</v>
      </c>
      <c r="C51" s="85">
        <f t="shared" si="10"/>
        <v>4830</v>
      </c>
      <c r="D51" s="85">
        <f t="shared" si="11"/>
        <v>2095</v>
      </c>
      <c r="E51" s="88">
        <v>780</v>
      </c>
      <c r="F51" s="88">
        <v>1315</v>
      </c>
      <c r="G51" s="90"/>
      <c r="H51" s="88">
        <v>0</v>
      </c>
      <c r="I51" s="90"/>
      <c r="J51" s="90"/>
      <c r="K51" s="90"/>
      <c r="L51" s="85">
        <f t="shared" si="12"/>
        <v>2235</v>
      </c>
      <c r="M51" s="90">
        <v>2235</v>
      </c>
      <c r="N51" s="90"/>
      <c r="O51" s="90"/>
      <c r="P51" s="90">
        <v>500</v>
      </c>
      <c r="Q51" s="75">
        <f t="shared" si="6"/>
        <v>1085.6045833333333</v>
      </c>
      <c r="R51" s="75">
        <f t="shared" si="13"/>
        <v>360.36666666666667</v>
      </c>
      <c r="S51" s="75"/>
      <c r="T51" s="75">
        <f t="shared" si="14"/>
        <v>4.5045833333333336</v>
      </c>
      <c r="U51" s="75"/>
      <c r="V51" s="75">
        <f t="shared" si="15"/>
        <v>720.73333333333335</v>
      </c>
      <c r="W51" s="75">
        <f t="shared" si="16"/>
        <v>519.6</v>
      </c>
    </row>
    <row r="52" spans="1:23">
      <c r="A52" s="52">
        <v>47</v>
      </c>
      <c r="B52" s="87" t="s">
        <v>551</v>
      </c>
      <c r="C52" s="85">
        <f t="shared" si="10"/>
        <v>4830</v>
      </c>
      <c r="D52" s="85">
        <f t="shared" si="11"/>
        <v>2095</v>
      </c>
      <c r="E52" s="88">
        <v>780</v>
      </c>
      <c r="F52" s="88">
        <v>1315</v>
      </c>
      <c r="G52" s="90"/>
      <c r="H52" s="88">
        <v>0</v>
      </c>
      <c r="I52" s="90"/>
      <c r="J52" s="90"/>
      <c r="K52" s="90"/>
      <c r="L52" s="85">
        <f t="shared" si="12"/>
        <v>2235</v>
      </c>
      <c r="M52" s="90">
        <v>2235</v>
      </c>
      <c r="N52" s="90"/>
      <c r="O52" s="90"/>
      <c r="P52" s="90">
        <v>500</v>
      </c>
      <c r="Q52" s="75">
        <f t="shared" si="6"/>
        <v>1085.6045833333333</v>
      </c>
      <c r="R52" s="75">
        <f t="shared" si="13"/>
        <v>360.36666666666667</v>
      </c>
      <c r="S52" s="75"/>
      <c r="T52" s="75">
        <f t="shared" si="14"/>
        <v>4.5045833333333336</v>
      </c>
      <c r="U52" s="75"/>
      <c r="V52" s="75">
        <f t="shared" si="15"/>
        <v>720.73333333333335</v>
      </c>
      <c r="W52" s="75">
        <f t="shared" si="16"/>
        <v>519.6</v>
      </c>
    </row>
    <row r="53" spans="1:23">
      <c r="A53" s="52">
        <v>48</v>
      </c>
      <c r="B53" s="87" t="s">
        <v>552</v>
      </c>
      <c r="C53" s="85">
        <f t="shared" si="10"/>
        <v>5059</v>
      </c>
      <c r="D53" s="85">
        <f t="shared" si="11"/>
        <v>2324</v>
      </c>
      <c r="E53" s="88">
        <v>780</v>
      </c>
      <c r="F53" s="88">
        <v>1544</v>
      </c>
      <c r="G53" s="90"/>
      <c r="H53" s="88">
        <v>0</v>
      </c>
      <c r="I53" s="90"/>
      <c r="J53" s="90"/>
      <c r="K53" s="90"/>
      <c r="L53" s="85">
        <f t="shared" si="12"/>
        <v>2235</v>
      </c>
      <c r="M53" s="90">
        <v>2235</v>
      </c>
      <c r="N53" s="90"/>
      <c r="O53" s="90"/>
      <c r="P53" s="90">
        <v>500</v>
      </c>
      <c r="Q53" s="75">
        <f t="shared" si="6"/>
        <v>1145.3926666666666</v>
      </c>
      <c r="R53" s="75">
        <f t="shared" si="13"/>
        <v>380.21333333333337</v>
      </c>
      <c r="S53" s="75"/>
      <c r="T53" s="75">
        <f t="shared" si="14"/>
        <v>4.7526666666666664</v>
      </c>
      <c r="U53" s="75"/>
      <c r="V53" s="75">
        <f t="shared" si="15"/>
        <v>760.42666666666673</v>
      </c>
      <c r="W53" s="75">
        <f t="shared" si="16"/>
        <v>547.07999999999993</v>
      </c>
    </row>
    <row r="54" spans="1:23">
      <c r="A54" s="52">
        <v>49</v>
      </c>
      <c r="B54" s="87" t="s">
        <v>553</v>
      </c>
      <c r="C54" s="85">
        <f t="shared" si="10"/>
        <v>5564</v>
      </c>
      <c r="D54" s="85">
        <f t="shared" si="11"/>
        <v>2749</v>
      </c>
      <c r="E54" s="88">
        <v>1010</v>
      </c>
      <c r="F54" s="88">
        <v>1739</v>
      </c>
      <c r="G54" s="90"/>
      <c r="H54" s="88">
        <v>0</v>
      </c>
      <c r="I54" s="90"/>
      <c r="J54" s="90"/>
      <c r="K54" s="90"/>
      <c r="L54" s="85">
        <f t="shared" si="12"/>
        <v>2265</v>
      </c>
      <c r="M54" s="90">
        <v>2265</v>
      </c>
      <c r="N54" s="90"/>
      <c r="O54" s="90"/>
      <c r="P54" s="90">
        <v>550</v>
      </c>
      <c r="Q54" s="75">
        <f t="shared" si="6"/>
        <v>1263.5830833333334</v>
      </c>
      <c r="R54" s="75">
        <f t="shared" si="13"/>
        <v>419.44666666666666</v>
      </c>
      <c r="S54" s="75"/>
      <c r="T54" s="75">
        <f t="shared" si="14"/>
        <v>5.2430833333333338</v>
      </c>
      <c r="U54" s="75"/>
      <c r="V54" s="75">
        <f t="shared" si="15"/>
        <v>838.89333333333332</v>
      </c>
      <c r="W54" s="75">
        <f t="shared" si="16"/>
        <v>601.67999999999995</v>
      </c>
    </row>
    <row r="55" spans="1:23">
      <c r="A55" s="52">
        <v>50</v>
      </c>
      <c r="B55" s="87" t="s">
        <v>554</v>
      </c>
      <c r="C55" s="85">
        <f t="shared" si="10"/>
        <v>5086</v>
      </c>
      <c r="D55" s="85">
        <f t="shared" si="11"/>
        <v>2351</v>
      </c>
      <c r="E55" s="88">
        <v>780</v>
      </c>
      <c r="F55" s="88">
        <v>1571</v>
      </c>
      <c r="G55" s="90"/>
      <c r="H55" s="88">
        <v>0</v>
      </c>
      <c r="I55" s="90"/>
      <c r="J55" s="90"/>
      <c r="K55" s="90"/>
      <c r="L55" s="85">
        <f t="shared" si="12"/>
        <v>2235</v>
      </c>
      <c r="M55" s="90">
        <v>2235</v>
      </c>
      <c r="N55" s="90"/>
      <c r="O55" s="90"/>
      <c r="P55" s="90">
        <v>500</v>
      </c>
      <c r="Q55" s="75">
        <f t="shared" si="6"/>
        <v>1152.4419166666667</v>
      </c>
      <c r="R55" s="75">
        <f t="shared" si="13"/>
        <v>382.55333333333334</v>
      </c>
      <c r="S55" s="75"/>
      <c r="T55" s="75">
        <f t="shared" si="14"/>
        <v>4.7819166666666666</v>
      </c>
      <c r="U55" s="75"/>
      <c r="V55" s="75">
        <f t="shared" si="15"/>
        <v>765.10666666666668</v>
      </c>
      <c r="W55" s="75">
        <f t="shared" si="16"/>
        <v>550.31999999999994</v>
      </c>
    </row>
    <row r="56" spans="1:23">
      <c r="A56" s="52">
        <v>51</v>
      </c>
      <c r="B56" s="87" t="s">
        <v>555</v>
      </c>
      <c r="C56" s="85">
        <f t="shared" si="10"/>
        <v>4985</v>
      </c>
      <c r="D56" s="85">
        <f t="shared" si="11"/>
        <v>2250</v>
      </c>
      <c r="E56" s="88">
        <v>780</v>
      </c>
      <c r="F56" s="88">
        <v>1470</v>
      </c>
      <c r="G56" s="90"/>
      <c r="H56" s="88">
        <v>0</v>
      </c>
      <c r="I56" s="90"/>
      <c r="J56" s="90"/>
      <c r="K56" s="90"/>
      <c r="L56" s="85">
        <f t="shared" si="12"/>
        <v>2235</v>
      </c>
      <c r="M56" s="90">
        <v>2235</v>
      </c>
      <c r="N56" s="90"/>
      <c r="O56" s="90"/>
      <c r="P56" s="90">
        <v>500</v>
      </c>
      <c r="Q56" s="75">
        <f t="shared" si="6"/>
        <v>1126.0725</v>
      </c>
      <c r="R56" s="75">
        <f t="shared" si="13"/>
        <v>373.8</v>
      </c>
      <c r="S56" s="75"/>
      <c r="T56" s="75">
        <f t="shared" si="14"/>
        <v>4.6725000000000003</v>
      </c>
      <c r="U56" s="75"/>
      <c r="V56" s="75">
        <f t="shared" si="15"/>
        <v>747.6</v>
      </c>
      <c r="W56" s="75">
        <f t="shared" si="16"/>
        <v>538.19999999999993</v>
      </c>
    </row>
    <row r="57" spans="1:23">
      <c r="A57" s="52">
        <v>52</v>
      </c>
      <c r="B57" s="87" t="s">
        <v>556</v>
      </c>
      <c r="C57" s="85">
        <f t="shared" si="10"/>
        <v>4395</v>
      </c>
      <c r="D57" s="85">
        <f t="shared" si="11"/>
        <v>1780</v>
      </c>
      <c r="E57" s="88">
        <v>1780</v>
      </c>
      <c r="F57" s="87" t="s">
        <v>557</v>
      </c>
      <c r="G57" s="90"/>
      <c r="H57" s="87" t="s">
        <v>557</v>
      </c>
      <c r="I57" s="90"/>
      <c r="J57" s="90"/>
      <c r="K57" s="90"/>
      <c r="L57" s="85">
        <f t="shared" si="12"/>
        <v>2115</v>
      </c>
      <c r="M57" s="90">
        <v>2115</v>
      </c>
      <c r="N57" s="90"/>
      <c r="O57" s="90"/>
      <c r="P57" s="90">
        <v>500</v>
      </c>
      <c r="Q57" s="75">
        <f t="shared" si="6"/>
        <v>974.44333333333338</v>
      </c>
      <c r="R57" s="75">
        <f t="shared" si="13"/>
        <v>323.4666666666667</v>
      </c>
      <c r="S57" s="75"/>
      <c r="T57" s="75">
        <f t="shared" si="14"/>
        <v>4.043333333333333</v>
      </c>
      <c r="U57" s="75"/>
      <c r="V57" s="75">
        <f t="shared" si="15"/>
        <v>646.93333333333339</v>
      </c>
      <c r="W57" s="75">
        <f t="shared" si="16"/>
        <v>467.4</v>
      </c>
    </row>
    <row r="58" spans="1:23">
      <c r="A58" s="52">
        <v>53</v>
      </c>
      <c r="B58" s="87" t="s">
        <v>558</v>
      </c>
      <c r="C58" s="85">
        <f t="shared" si="10"/>
        <v>4395</v>
      </c>
      <c r="D58" s="85">
        <f t="shared" si="11"/>
        <v>1780</v>
      </c>
      <c r="E58" s="88">
        <v>1780</v>
      </c>
      <c r="F58" s="87" t="s">
        <v>557</v>
      </c>
      <c r="G58" s="90"/>
      <c r="H58" s="87" t="s">
        <v>557</v>
      </c>
      <c r="I58" s="90"/>
      <c r="J58" s="90"/>
      <c r="K58" s="90"/>
      <c r="L58" s="85">
        <f t="shared" si="12"/>
        <v>2115</v>
      </c>
      <c r="M58" s="90">
        <v>2115</v>
      </c>
      <c r="N58" s="90"/>
      <c r="O58" s="90"/>
      <c r="P58" s="90">
        <v>500</v>
      </c>
      <c r="Q58" s="75">
        <f t="shared" si="6"/>
        <v>974.44333333333338</v>
      </c>
      <c r="R58" s="75">
        <f t="shared" si="13"/>
        <v>323.4666666666667</v>
      </c>
      <c r="S58" s="75"/>
      <c r="T58" s="75">
        <f t="shared" si="14"/>
        <v>4.043333333333333</v>
      </c>
      <c r="U58" s="75"/>
      <c r="V58" s="75">
        <f t="shared" si="15"/>
        <v>646.93333333333339</v>
      </c>
      <c r="W58" s="75">
        <f t="shared" si="16"/>
        <v>467.4</v>
      </c>
    </row>
    <row r="59" spans="1:23">
      <c r="A59" s="52">
        <v>54</v>
      </c>
      <c r="B59" s="87" t="s">
        <v>559</v>
      </c>
      <c r="C59" s="85">
        <f t="shared" si="10"/>
        <v>4395</v>
      </c>
      <c r="D59" s="85">
        <f t="shared" si="11"/>
        <v>1780</v>
      </c>
      <c r="E59" s="88">
        <v>1780</v>
      </c>
      <c r="F59" s="87" t="s">
        <v>557</v>
      </c>
      <c r="G59" s="90"/>
      <c r="H59" s="87" t="s">
        <v>557</v>
      </c>
      <c r="I59" s="90"/>
      <c r="J59" s="90"/>
      <c r="K59" s="90"/>
      <c r="L59" s="85">
        <f t="shared" si="12"/>
        <v>2115</v>
      </c>
      <c r="M59" s="90">
        <v>2115</v>
      </c>
      <c r="N59" s="90"/>
      <c r="O59" s="90"/>
      <c r="P59" s="90">
        <v>500</v>
      </c>
      <c r="Q59" s="75">
        <f t="shared" si="6"/>
        <v>974.44333333333338</v>
      </c>
      <c r="R59" s="75">
        <f t="shared" si="13"/>
        <v>323.4666666666667</v>
      </c>
      <c r="S59" s="75"/>
      <c r="T59" s="75">
        <f t="shared" si="14"/>
        <v>4.043333333333333</v>
      </c>
      <c r="U59" s="75"/>
      <c r="V59" s="75">
        <f t="shared" si="15"/>
        <v>646.93333333333339</v>
      </c>
      <c r="W59" s="75">
        <f t="shared" si="16"/>
        <v>467.4</v>
      </c>
    </row>
    <row r="60" spans="1:23">
      <c r="A60" s="52">
        <v>55</v>
      </c>
      <c r="B60" s="87" t="s">
        <v>560</v>
      </c>
      <c r="C60" s="85">
        <f t="shared" si="10"/>
        <v>4395</v>
      </c>
      <c r="D60" s="85">
        <f t="shared" si="11"/>
        <v>1780</v>
      </c>
      <c r="E60" s="88">
        <v>1780</v>
      </c>
      <c r="F60" s="87" t="s">
        <v>557</v>
      </c>
      <c r="G60" s="90"/>
      <c r="H60" s="87" t="s">
        <v>557</v>
      </c>
      <c r="I60" s="90"/>
      <c r="J60" s="90"/>
      <c r="K60" s="90"/>
      <c r="L60" s="85">
        <f t="shared" si="12"/>
        <v>2115</v>
      </c>
      <c r="M60" s="90">
        <v>2115</v>
      </c>
      <c r="N60" s="90"/>
      <c r="O60" s="90"/>
      <c r="P60" s="90">
        <v>500</v>
      </c>
      <c r="Q60" s="75">
        <f t="shared" si="6"/>
        <v>974.44333333333338</v>
      </c>
      <c r="R60" s="75">
        <f t="shared" si="13"/>
        <v>323.4666666666667</v>
      </c>
      <c r="S60" s="75"/>
      <c r="T60" s="75">
        <f t="shared" si="14"/>
        <v>4.043333333333333</v>
      </c>
      <c r="U60" s="75"/>
      <c r="V60" s="75">
        <f t="shared" si="15"/>
        <v>646.93333333333339</v>
      </c>
      <c r="W60" s="75">
        <f t="shared" si="16"/>
        <v>467.4</v>
      </c>
    </row>
    <row r="61" spans="1:23">
      <c r="A61" s="52">
        <v>56</v>
      </c>
      <c r="B61" s="87" t="s">
        <v>561</v>
      </c>
      <c r="C61" s="85">
        <f t="shared" si="10"/>
        <v>4895</v>
      </c>
      <c r="D61" s="85">
        <f t="shared" si="11"/>
        <v>2160</v>
      </c>
      <c r="E61" s="88">
        <v>780</v>
      </c>
      <c r="F61" s="88">
        <v>1380</v>
      </c>
      <c r="G61" s="90"/>
      <c r="H61" s="88">
        <v>0</v>
      </c>
      <c r="I61" s="90"/>
      <c r="J61" s="90"/>
      <c r="K61" s="90"/>
      <c r="L61" s="85">
        <f t="shared" si="12"/>
        <v>2235</v>
      </c>
      <c r="M61" s="90">
        <v>2235</v>
      </c>
      <c r="N61" s="90"/>
      <c r="O61" s="90"/>
      <c r="P61" s="90">
        <v>500</v>
      </c>
      <c r="Q61" s="75">
        <f t="shared" si="6"/>
        <v>1102.575</v>
      </c>
      <c r="R61" s="75">
        <f t="shared" si="13"/>
        <v>366</v>
      </c>
      <c r="S61" s="75"/>
      <c r="T61" s="75">
        <f t="shared" si="14"/>
        <v>4.5750000000000002</v>
      </c>
      <c r="U61" s="75"/>
      <c r="V61" s="75">
        <f t="shared" si="15"/>
        <v>732</v>
      </c>
      <c r="W61" s="75">
        <f t="shared" si="16"/>
        <v>527.4</v>
      </c>
    </row>
    <row r="62" spans="1:23">
      <c r="A62" s="52">
        <v>57</v>
      </c>
      <c r="B62" s="87" t="s">
        <v>562</v>
      </c>
      <c r="C62" s="85">
        <f t="shared" si="10"/>
        <v>5820</v>
      </c>
      <c r="D62" s="85">
        <f t="shared" si="11"/>
        <v>3055</v>
      </c>
      <c r="E62" s="88">
        <v>940</v>
      </c>
      <c r="F62" s="88">
        <v>2115</v>
      </c>
      <c r="G62" s="90"/>
      <c r="H62" s="88">
        <v>0</v>
      </c>
      <c r="I62" s="90"/>
      <c r="J62" s="90"/>
      <c r="K62" s="90"/>
      <c r="L62" s="85">
        <f t="shared" si="12"/>
        <v>2265</v>
      </c>
      <c r="M62" s="90">
        <v>2265</v>
      </c>
      <c r="N62" s="90"/>
      <c r="O62" s="90"/>
      <c r="P62" s="90">
        <v>500</v>
      </c>
      <c r="Q62" s="75">
        <f t="shared" si="6"/>
        <v>1343.4745833333334</v>
      </c>
      <c r="R62" s="75">
        <f t="shared" si="13"/>
        <v>445.9666666666667</v>
      </c>
      <c r="S62" s="75"/>
      <c r="T62" s="75">
        <f t="shared" si="14"/>
        <v>5.5745833333333339</v>
      </c>
      <c r="U62" s="75"/>
      <c r="V62" s="75">
        <f t="shared" si="15"/>
        <v>891.93333333333339</v>
      </c>
      <c r="W62" s="75">
        <f t="shared" si="16"/>
        <v>638.4</v>
      </c>
    </row>
    <row r="63" spans="1:23">
      <c r="A63" s="52">
        <v>58</v>
      </c>
      <c r="B63" s="87" t="s">
        <v>563</v>
      </c>
      <c r="C63" s="85">
        <f t="shared" si="10"/>
        <v>4775</v>
      </c>
      <c r="D63" s="85">
        <f t="shared" si="11"/>
        <v>2160</v>
      </c>
      <c r="E63" s="88">
        <v>780</v>
      </c>
      <c r="F63" s="88">
        <v>1380</v>
      </c>
      <c r="G63" s="90"/>
      <c r="H63" s="88">
        <v>0</v>
      </c>
      <c r="I63" s="90"/>
      <c r="J63" s="90"/>
      <c r="K63" s="90"/>
      <c r="L63" s="85">
        <f t="shared" si="12"/>
        <v>2115</v>
      </c>
      <c r="M63" s="90">
        <v>2115</v>
      </c>
      <c r="N63" s="90"/>
      <c r="O63" s="90"/>
      <c r="P63" s="90">
        <v>500</v>
      </c>
      <c r="Q63" s="75">
        <f t="shared" si="6"/>
        <v>1073.655</v>
      </c>
      <c r="R63" s="75">
        <f t="shared" si="13"/>
        <v>356.4</v>
      </c>
      <c r="S63" s="75"/>
      <c r="T63" s="75">
        <f t="shared" si="14"/>
        <v>4.4550000000000001</v>
      </c>
      <c r="U63" s="75"/>
      <c r="V63" s="75">
        <f t="shared" si="15"/>
        <v>712.8</v>
      </c>
      <c r="W63" s="75">
        <f t="shared" si="16"/>
        <v>513</v>
      </c>
    </row>
    <row r="64" spans="1:23">
      <c r="A64" s="52">
        <v>59</v>
      </c>
      <c r="B64" s="87" t="s">
        <v>564</v>
      </c>
      <c r="C64" s="85">
        <f t="shared" si="10"/>
        <v>4710</v>
      </c>
      <c r="D64" s="85">
        <f t="shared" si="11"/>
        <v>2095</v>
      </c>
      <c r="E64" s="88">
        <v>780</v>
      </c>
      <c r="F64" s="88">
        <v>1315</v>
      </c>
      <c r="G64" s="90"/>
      <c r="H64" s="88">
        <v>0</v>
      </c>
      <c r="I64" s="90"/>
      <c r="J64" s="90"/>
      <c r="K64" s="90"/>
      <c r="L64" s="85">
        <f t="shared" si="12"/>
        <v>2115</v>
      </c>
      <c r="M64" s="90">
        <v>2115</v>
      </c>
      <c r="N64" s="90"/>
      <c r="O64" s="90"/>
      <c r="P64" s="90">
        <v>500</v>
      </c>
      <c r="Q64" s="75">
        <f t="shared" si="6"/>
        <v>1056.6845833333332</v>
      </c>
      <c r="R64" s="75">
        <f t="shared" si="13"/>
        <v>350.76666666666665</v>
      </c>
      <c r="S64" s="75"/>
      <c r="T64" s="75">
        <f t="shared" si="14"/>
        <v>4.3845833333333335</v>
      </c>
      <c r="U64" s="75"/>
      <c r="V64" s="75">
        <f t="shared" si="15"/>
        <v>701.5333333333333</v>
      </c>
      <c r="W64" s="75">
        <f t="shared" si="16"/>
        <v>505.2</v>
      </c>
    </row>
    <row r="65" spans="1:23">
      <c r="A65" s="52">
        <v>60</v>
      </c>
      <c r="B65" s="87" t="s">
        <v>565</v>
      </c>
      <c r="C65" s="85">
        <f t="shared" si="10"/>
        <v>4496</v>
      </c>
      <c r="D65" s="85">
        <f t="shared" si="11"/>
        <v>2246</v>
      </c>
      <c r="E65" s="88">
        <v>1500</v>
      </c>
      <c r="F65" s="88">
        <v>0</v>
      </c>
      <c r="G65" s="90"/>
      <c r="H65" s="88">
        <v>746</v>
      </c>
      <c r="I65" s="90"/>
      <c r="J65" s="90"/>
      <c r="K65" s="90"/>
      <c r="L65" s="85">
        <f t="shared" si="12"/>
        <v>2250</v>
      </c>
      <c r="M65" s="90">
        <v>2250</v>
      </c>
      <c r="N65" s="90"/>
      <c r="O65" s="90"/>
      <c r="P65" s="90"/>
      <c r="Q65" s="75">
        <f t="shared" si="6"/>
        <v>1152.0590000000002</v>
      </c>
      <c r="R65" s="75">
        <f t="shared" si="13"/>
        <v>374.65333333333336</v>
      </c>
      <c r="S65" s="75">
        <f t="shared" si="17"/>
        <v>23.415833333333335</v>
      </c>
      <c r="T65" s="75">
        <f t="shared" si="14"/>
        <v>4.6831666666666667</v>
      </c>
      <c r="U65" s="75"/>
      <c r="V65" s="75">
        <f t="shared" si="15"/>
        <v>749.30666666666673</v>
      </c>
      <c r="W65" s="75">
        <f t="shared" si="16"/>
        <v>539.52</v>
      </c>
    </row>
    <row r="66" spans="1:23">
      <c r="A66" s="52">
        <v>61</v>
      </c>
      <c r="B66" s="87" t="s">
        <v>566</v>
      </c>
      <c r="C66" s="85">
        <f t="shared" si="10"/>
        <v>5116</v>
      </c>
      <c r="D66" s="85">
        <f t="shared" si="11"/>
        <v>2866</v>
      </c>
      <c r="E66" s="88">
        <v>1510</v>
      </c>
      <c r="F66" s="88">
        <v>0</v>
      </c>
      <c r="G66" s="90"/>
      <c r="H66" s="88">
        <v>1356</v>
      </c>
      <c r="I66" s="90"/>
      <c r="J66" s="90"/>
      <c r="K66" s="90"/>
      <c r="L66" s="85">
        <f t="shared" si="12"/>
        <v>2250</v>
      </c>
      <c r="M66" s="90">
        <v>2250</v>
      </c>
      <c r="N66" s="90"/>
      <c r="O66" s="90"/>
      <c r="P66" s="90"/>
      <c r="Q66" s="75">
        <f t="shared" si="6"/>
        <v>1317.2890000000002</v>
      </c>
      <c r="R66" s="75">
        <f t="shared" si="13"/>
        <v>428.38666666666671</v>
      </c>
      <c r="S66" s="75">
        <f t="shared" si="17"/>
        <v>26.77416666666667</v>
      </c>
      <c r="T66" s="75">
        <f t="shared" si="14"/>
        <v>5.3548333333333336</v>
      </c>
      <c r="U66" s="75"/>
      <c r="V66" s="75">
        <f t="shared" si="15"/>
        <v>856.77333333333343</v>
      </c>
      <c r="W66" s="75">
        <f t="shared" si="16"/>
        <v>613.91999999999996</v>
      </c>
    </row>
    <row r="67" spans="1:23">
      <c r="A67" s="52">
        <v>62</v>
      </c>
      <c r="B67" s="87" t="s">
        <v>567</v>
      </c>
      <c r="C67" s="85">
        <f t="shared" si="10"/>
        <v>6524</v>
      </c>
      <c r="D67" s="85">
        <f t="shared" si="11"/>
        <v>4274</v>
      </c>
      <c r="E67" s="88">
        <v>1780</v>
      </c>
      <c r="F67" s="88">
        <v>0</v>
      </c>
      <c r="G67" s="90"/>
      <c r="H67" s="88">
        <v>2494</v>
      </c>
      <c r="I67" s="90"/>
      <c r="J67" s="90"/>
      <c r="K67" s="90"/>
      <c r="L67" s="85">
        <f t="shared" si="12"/>
        <v>2250</v>
      </c>
      <c r="M67" s="90">
        <v>2250</v>
      </c>
      <c r="N67" s="90"/>
      <c r="O67" s="90"/>
      <c r="P67" s="90"/>
      <c r="Q67" s="75">
        <f t="shared" si="6"/>
        <v>1692.521</v>
      </c>
      <c r="R67" s="75">
        <f t="shared" si="13"/>
        <v>550.4133333333333</v>
      </c>
      <c r="S67" s="75">
        <f t="shared" si="17"/>
        <v>34.400833333333331</v>
      </c>
      <c r="T67" s="75">
        <f t="shared" si="14"/>
        <v>6.8801666666666668</v>
      </c>
      <c r="U67" s="75"/>
      <c r="V67" s="75">
        <f t="shared" si="15"/>
        <v>1100.8266666666666</v>
      </c>
      <c r="W67" s="75">
        <f t="shared" si="16"/>
        <v>782.88</v>
      </c>
    </row>
    <row r="68" spans="1:23">
      <c r="A68" s="52">
        <v>63</v>
      </c>
      <c r="B68" s="87" t="s">
        <v>568</v>
      </c>
      <c r="C68" s="85">
        <f t="shared" si="10"/>
        <v>5910</v>
      </c>
      <c r="D68" s="85">
        <f t="shared" si="11"/>
        <v>3660</v>
      </c>
      <c r="E68" s="88">
        <v>1780</v>
      </c>
      <c r="F68" s="88">
        <v>0</v>
      </c>
      <c r="G68" s="90"/>
      <c r="H68" s="88">
        <v>1880</v>
      </c>
      <c r="I68" s="90"/>
      <c r="J68" s="90"/>
      <c r="K68" s="90"/>
      <c r="L68" s="85">
        <f t="shared" si="12"/>
        <v>2250</v>
      </c>
      <c r="M68" s="90">
        <v>2250</v>
      </c>
      <c r="N68" s="90"/>
      <c r="O68" s="90"/>
      <c r="P68" s="90"/>
      <c r="Q68" s="75">
        <f t="shared" si="6"/>
        <v>1528.8899999999999</v>
      </c>
      <c r="R68" s="75">
        <f t="shared" si="13"/>
        <v>497.2</v>
      </c>
      <c r="S68" s="75">
        <f t="shared" si="17"/>
        <v>31.074999999999999</v>
      </c>
      <c r="T68" s="75">
        <f t="shared" si="14"/>
        <v>6.2149999999999999</v>
      </c>
      <c r="U68" s="75"/>
      <c r="V68" s="75">
        <f t="shared" si="15"/>
        <v>994.4</v>
      </c>
      <c r="W68" s="75">
        <f t="shared" si="16"/>
        <v>709.19999999999993</v>
      </c>
    </row>
    <row r="69" spans="1:23">
      <c r="A69" s="52">
        <v>64</v>
      </c>
      <c r="B69" s="87" t="s">
        <v>569</v>
      </c>
      <c r="C69" s="85">
        <f t="shared" si="10"/>
        <v>6306</v>
      </c>
      <c r="D69" s="85">
        <f t="shared" si="11"/>
        <v>4056</v>
      </c>
      <c r="E69" s="88">
        <v>1780</v>
      </c>
      <c r="F69" s="88">
        <v>0</v>
      </c>
      <c r="G69" s="90"/>
      <c r="H69" s="88">
        <v>2276</v>
      </c>
      <c r="I69" s="90"/>
      <c r="J69" s="90"/>
      <c r="K69" s="90"/>
      <c r="L69" s="85">
        <f t="shared" si="12"/>
        <v>2250</v>
      </c>
      <c r="M69" s="90">
        <v>2250</v>
      </c>
      <c r="N69" s="90"/>
      <c r="O69" s="90"/>
      <c r="P69" s="90"/>
      <c r="Q69" s="75">
        <f t="shared" si="6"/>
        <v>1634.424</v>
      </c>
      <c r="R69" s="75">
        <f t="shared" si="13"/>
        <v>531.52</v>
      </c>
      <c r="S69" s="75">
        <f t="shared" si="17"/>
        <v>33.22</v>
      </c>
      <c r="T69" s="75">
        <f t="shared" si="14"/>
        <v>6.6440000000000001</v>
      </c>
      <c r="U69" s="75"/>
      <c r="V69" s="75">
        <f t="shared" si="15"/>
        <v>1063.04</v>
      </c>
      <c r="W69" s="75">
        <f t="shared" si="16"/>
        <v>756.72</v>
      </c>
    </row>
    <row r="70" spans="1:23">
      <c r="A70" s="52">
        <v>65</v>
      </c>
      <c r="B70" s="87" t="s">
        <v>570</v>
      </c>
      <c r="C70" s="85">
        <f t="shared" si="10"/>
        <v>4790</v>
      </c>
      <c r="D70" s="85">
        <f t="shared" si="11"/>
        <v>2540</v>
      </c>
      <c r="E70" s="88">
        <v>1620</v>
      </c>
      <c r="F70" s="88">
        <v>0</v>
      </c>
      <c r="G70" s="90"/>
      <c r="H70" s="88">
        <v>920</v>
      </c>
      <c r="I70" s="90"/>
      <c r="J70" s="90"/>
      <c r="K70" s="90"/>
      <c r="L70" s="85">
        <f t="shared" si="12"/>
        <v>2250</v>
      </c>
      <c r="M70" s="90">
        <v>2250</v>
      </c>
      <c r="N70" s="90"/>
      <c r="O70" s="90"/>
      <c r="P70" s="90"/>
      <c r="Q70" s="75">
        <f t="shared" ref="Q70:Q72" si="18">SUM(R70:V70)</f>
        <v>1230.4099999999999</v>
      </c>
      <c r="R70" s="75">
        <f t="shared" si="13"/>
        <v>400.13333333333333</v>
      </c>
      <c r="S70" s="75">
        <f t="shared" si="17"/>
        <v>25.008333333333333</v>
      </c>
      <c r="T70" s="75">
        <f t="shared" si="14"/>
        <v>5.0016666666666669</v>
      </c>
      <c r="U70" s="75"/>
      <c r="V70" s="75">
        <f t="shared" si="15"/>
        <v>800.26666666666665</v>
      </c>
      <c r="W70" s="75">
        <f t="shared" si="16"/>
        <v>574.79999999999995</v>
      </c>
    </row>
    <row r="71" spans="1:23">
      <c r="A71" s="52">
        <v>66</v>
      </c>
      <c r="B71" s="87" t="s">
        <v>571</v>
      </c>
      <c r="C71" s="85">
        <f t="shared" si="10"/>
        <v>4516</v>
      </c>
      <c r="D71" s="85">
        <f t="shared" si="11"/>
        <v>2266</v>
      </c>
      <c r="E71" s="88">
        <v>1620</v>
      </c>
      <c r="F71" s="88">
        <v>0</v>
      </c>
      <c r="G71" s="90"/>
      <c r="H71" s="88">
        <v>646</v>
      </c>
      <c r="I71" s="90"/>
      <c r="J71" s="90"/>
      <c r="K71" s="90"/>
      <c r="L71" s="85">
        <f t="shared" si="12"/>
        <v>2250</v>
      </c>
      <c r="M71" s="90">
        <v>2250</v>
      </c>
      <c r="N71" s="90"/>
      <c r="O71" s="90"/>
      <c r="P71" s="90"/>
      <c r="Q71" s="75">
        <f t="shared" si="18"/>
        <v>1157.3890000000001</v>
      </c>
      <c r="R71" s="75">
        <f t="shared" si="13"/>
        <v>376.38666666666671</v>
      </c>
      <c r="S71" s="75">
        <f t="shared" si="17"/>
        <v>23.52416666666667</v>
      </c>
      <c r="T71" s="75">
        <f t="shared" si="14"/>
        <v>4.7048333333333332</v>
      </c>
      <c r="U71" s="75"/>
      <c r="V71" s="75">
        <f t="shared" si="15"/>
        <v>752.77333333333343</v>
      </c>
      <c r="W71" s="75">
        <f t="shared" si="16"/>
        <v>541.91999999999996</v>
      </c>
    </row>
    <row r="72" spans="1:23">
      <c r="A72" s="52">
        <v>67</v>
      </c>
      <c r="B72" s="87" t="s">
        <v>572</v>
      </c>
      <c r="C72" s="85">
        <f t="shared" si="10"/>
        <v>5789</v>
      </c>
      <c r="D72" s="85">
        <f t="shared" si="11"/>
        <v>2974</v>
      </c>
      <c r="E72" s="88">
        <v>1010</v>
      </c>
      <c r="F72" s="88">
        <v>1964</v>
      </c>
      <c r="G72" s="90"/>
      <c r="H72" s="88">
        <v>0</v>
      </c>
      <c r="I72" s="90"/>
      <c r="J72" s="90"/>
      <c r="K72" s="90"/>
      <c r="L72" s="85">
        <f t="shared" si="12"/>
        <v>2265</v>
      </c>
      <c r="M72" s="90">
        <v>2265</v>
      </c>
      <c r="N72" s="90"/>
      <c r="O72" s="90"/>
      <c r="P72" s="90">
        <v>550</v>
      </c>
      <c r="Q72" s="75">
        <f t="shared" si="18"/>
        <v>1322.3268333333333</v>
      </c>
      <c r="R72" s="75">
        <f t="shared" si="13"/>
        <v>438.94666666666666</v>
      </c>
      <c r="S72" s="75"/>
      <c r="T72" s="75">
        <f t="shared" si="14"/>
        <v>5.4868333333333332</v>
      </c>
      <c r="U72" s="75"/>
      <c r="V72" s="75">
        <f t="shared" si="15"/>
        <v>877.89333333333332</v>
      </c>
      <c r="W72" s="75">
        <f t="shared" si="16"/>
        <v>628.67999999999995</v>
      </c>
    </row>
  </sheetData>
  <mergeCells count="12">
    <mergeCell ref="A5:B5"/>
    <mergeCell ref="A3:A4"/>
    <mergeCell ref="B3:B4"/>
    <mergeCell ref="C3:C4"/>
    <mergeCell ref="P3:P4"/>
    <mergeCell ref="A1:P1"/>
    <mergeCell ref="A2:B2"/>
    <mergeCell ref="V2:W2"/>
    <mergeCell ref="D3:K3"/>
    <mergeCell ref="L3:O3"/>
    <mergeCell ref="Q3:V3"/>
    <mergeCell ref="W3:W4"/>
  </mergeCells>
  <phoneticPr fontId="70" type="noConversion"/>
  <printOptions horizontalCentered="1"/>
  <pageMargins left="0.70866141732283505" right="0.70866141732283505" top="0.94488188976377996" bottom="0.74803149606299202" header="0.31496062992126" footer="0.31496062992126"/>
  <pageSetup paperSize="9" scale="85" pageOrder="overThenDown" orientation="landscape"/>
  <headerFooter alignWithMargins="0">
    <oddHeader>&amp;L附件四：&amp;C&amp;"-,加粗"&amp;14</oddHead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W36"/>
  <sheetViews>
    <sheetView workbookViewId="0">
      <pane xSplit="15" ySplit="5" topLeftCell="P6" activePane="bottomRight" state="frozen"/>
      <selection pane="topRight"/>
      <selection pane="bottomLeft"/>
      <selection pane="bottomRight" activeCell="B6" sqref="B6"/>
    </sheetView>
  </sheetViews>
  <sheetFormatPr defaultColWidth="8" defaultRowHeight="15.6"/>
  <cols>
    <col min="1" max="1" width="4.19921875" style="44" customWidth="1"/>
    <col min="2" max="2" width="8.8984375" style="45" customWidth="1"/>
    <col min="3" max="3" width="9.19921875" style="45" customWidth="1"/>
    <col min="4" max="17" width="7.09765625" style="45" customWidth="1"/>
    <col min="18" max="18" width="10" style="45" customWidth="1"/>
    <col min="19" max="22" width="8.59765625" style="45" customWidth="1"/>
    <col min="23" max="23" width="10.5" style="45" customWidth="1"/>
    <col min="24" max="16384" width="8" style="45"/>
  </cols>
  <sheetData>
    <row r="1" spans="1:23" ht="26.25" customHeight="1">
      <c r="A1" s="398" t="s">
        <v>573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46"/>
    </row>
    <row r="2" spans="1:23" ht="19.5" customHeight="1">
      <c r="A2" s="399" t="s">
        <v>73</v>
      </c>
      <c r="B2" s="399"/>
      <c r="C2" s="48">
        <f>封面!B5</f>
        <v>0</v>
      </c>
      <c r="D2" s="48"/>
      <c r="L2" s="66"/>
      <c r="N2" s="68"/>
      <c r="O2" s="407" t="s">
        <v>490</v>
      </c>
      <c r="P2" s="407"/>
    </row>
    <row r="3" spans="1:23" ht="18" customHeight="1">
      <c r="A3" s="409" t="s">
        <v>302</v>
      </c>
      <c r="B3" s="403" t="s">
        <v>303</v>
      </c>
      <c r="C3" s="405" t="s">
        <v>304</v>
      </c>
      <c r="D3" s="400" t="s">
        <v>305</v>
      </c>
      <c r="E3" s="400"/>
      <c r="F3" s="400"/>
      <c r="G3" s="400"/>
      <c r="H3" s="400"/>
      <c r="I3" s="400"/>
      <c r="J3" s="400"/>
      <c r="K3" s="400"/>
      <c r="L3" s="400" t="s">
        <v>306</v>
      </c>
      <c r="M3" s="400"/>
      <c r="N3" s="400"/>
      <c r="O3" s="400"/>
      <c r="P3" s="400" t="s">
        <v>491</v>
      </c>
      <c r="Q3" s="400" t="s">
        <v>492</v>
      </c>
      <c r="R3" s="400"/>
      <c r="S3" s="400"/>
      <c r="T3" s="400"/>
      <c r="U3" s="400"/>
      <c r="V3" s="400"/>
      <c r="W3" s="408" t="s">
        <v>493</v>
      </c>
    </row>
    <row r="4" spans="1:23" s="43" customFormat="1" ht="30" customHeight="1">
      <c r="A4" s="410"/>
      <c r="B4" s="404"/>
      <c r="C4" s="406"/>
      <c r="D4" s="49" t="s">
        <v>25</v>
      </c>
      <c r="E4" s="50" t="s">
        <v>308</v>
      </c>
      <c r="F4" s="50" t="s">
        <v>309</v>
      </c>
      <c r="G4" s="50" t="s">
        <v>310</v>
      </c>
      <c r="H4" s="50" t="s">
        <v>494</v>
      </c>
      <c r="I4" s="50" t="s">
        <v>311</v>
      </c>
      <c r="J4" s="50" t="s">
        <v>495</v>
      </c>
      <c r="K4" s="50" t="s">
        <v>496</v>
      </c>
      <c r="L4" s="49" t="s">
        <v>25</v>
      </c>
      <c r="M4" s="50" t="s">
        <v>497</v>
      </c>
      <c r="N4" s="50" t="s">
        <v>313</v>
      </c>
      <c r="O4" s="50" t="s">
        <v>498</v>
      </c>
      <c r="P4" s="400"/>
      <c r="Q4" s="50" t="s">
        <v>499</v>
      </c>
      <c r="R4" s="49" t="s">
        <v>500</v>
      </c>
      <c r="S4" s="49" t="s">
        <v>501</v>
      </c>
      <c r="T4" s="49" t="s">
        <v>502</v>
      </c>
      <c r="U4" s="49" t="s">
        <v>503</v>
      </c>
      <c r="V4" s="49" t="s">
        <v>574</v>
      </c>
      <c r="W4" s="408"/>
    </row>
    <row r="5" spans="1:23" s="43" customFormat="1" ht="25.5" customHeight="1">
      <c r="A5" s="402" t="s">
        <v>293</v>
      </c>
      <c r="B5" s="402"/>
      <c r="C5" s="75">
        <f t="shared" ref="C5:W5" si="0">SUM(C6:C36)</f>
        <v>0</v>
      </c>
      <c r="D5" s="75">
        <f t="shared" si="0"/>
        <v>0</v>
      </c>
      <c r="E5" s="75">
        <f t="shared" si="0"/>
        <v>0</v>
      </c>
      <c r="F5" s="75">
        <f t="shared" si="0"/>
        <v>0</v>
      </c>
      <c r="G5" s="75">
        <f t="shared" si="0"/>
        <v>0</v>
      </c>
      <c r="H5" s="75">
        <f t="shared" si="0"/>
        <v>0</v>
      </c>
      <c r="I5" s="75">
        <f t="shared" si="0"/>
        <v>0</v>
      </c>
      <c r="J5" s="75">
        <f t="shared" si="0"/>
        <v>0</v>
      </c>
      <c r="K5" s="75">
        <f t="shared" si="0"/>
        <v>0</v>
      </c>
      <c r="L5" s="75">
        <f t="shared" si="0"/>
        <v>0</v>
      </c>
      <c r="M5" s="75">
        <f t="shared" si="0"/>
        <v>0</v>
      </c>
      <c r="N5" s="75">
        <f t="shared" si="0"/>
        <v>0</v>
      </c>
      <c r="O5" s="75">
        <f t="shared" si="0"/>
        <v>0</v>
      </c>
      <c r="P5" s="75">
        <f t="shared" si="0"/>
        <v>0</v>
      </c>
      <c r="Q5" s="75">
        <f t="shared" si="0"/>
        <v>0</v>
      </c>
      <c r="R5" s="75">
        <f t="shared" si="0"/>
        <v>0</v>
      </c>
      <c r="S5" s="75">
        <f t="shared" si="0"/>
        <v>0</v>
      </c>
      <c r="T5" s="75">
        <f t="shared" si="0"/>
        <v>0</v>
      </c>
      <c r="U5" s="75">
        <f t="shared" si="0"/>
        <v>0</v>
      </c>
      <c r="V5" s="75">
        <f t="shared" si="0"/>
        <v>0</v>
      </c>
      <c r="W5" s="75">
        <f t="shared" si="0"/>
        <v>0</v>
      </c>
    </row>
    <row r="6" spans="1:23" ht="21.75" customHeight="1">
      <c r="A6" s="52">
        <v>1</v>
      </c>
      <c r="B6" s="53"/>
      <c r="C6" s="85">
        <f t="shared" ref="C6:C36" si="1">SUM(D6,L6,P6)</f>
        <v>0</v>
      </c>
      <c r="D6" s="85">
        <f t="shared" ref="D6:D36" si="2">SUM(E6:K6)</f>
        <v>0</v>
      </c>
      <c r="E6" s="55"/>
      <c r="F6" s="56"/>
      <c r="G6" s="57"/>
      <c r="H6" s="57"/>
      <c r="I6" s="57"/>
      <c r="J6" s="69"/>
      <c r="K6" s="52"/>
      <c r="L6" s="85">
        <f t="shared" ref="L6:L36" si="3">SUM(M6:O6)</f>
        <v>0</v>
      </c>
      <c r="M6" s="70"/>
      <c r="N6" s="70"/>
      <c r="O6" s="71"/>
      <c r="P6" s="72"/>
      <c r="Q6" s="75">
        <f t="shared" ref="Q6:Q8" si="4">SUM(R6:V6)</f>
        <v>0</v>
      </c>
      <c r="R6" s="75">
        <f t="shared" ref="R6:R36" si="5">(D6+M6)*8%+D6/12*8%</f>
        <v>0</v>
      </c>
      <c r="S6" s="75">
        <f t="shared" ref="S6:S36" si="6">(D6+M6)*0.5%+D6/12*0.5%</f>
        <v>0</v>
      </c>
      <c r="T6" s="75">
        <f t="shared" ref="T6:T36" si="7">(D6+M6)*0.1%+D6/12*0.1%</f>
        <v>0</v>
      </c>
      <c r="U6" s="75">
        <f t="shared" ref="U6:U36" si="8">(D6+M6)*1%+D6/12*1%</f>
        <v>0</v>
      </c>
      <c r="V6" s="75">
        <f>(D6+M6)*16%+D6/12*16%</f>
        <v>0</v>
      </c>
      <c r="W6" s="75">
        <f t="shared" ref="W6:W36" si="9">(D6+M6)*12%</f>
        <v>0</v>
      </c>
    </row>
    <row r="7" spans="1:23" ht="21.75" customHeight="1">
      <c r="A7" s="52">
        <v>2</v>
      </c>
      <c r="B7" s="53"/>
      <c r="C7" s="85">
        <f t="shared" si="1"/>
        <v>0</v>
      </c>
      <c r="D7" s="85">
        <f t="shared" si="2"/>
        <v>0</v>
      </c>
      <c r="E7" s="55"/>
      <c r="F7" s="56"/>
      <c r="G7" s="57"/>
      <c r="H7" s="57"/>
      <c r="I7" s="57"/>
      <c r="J7" s="69"/>
      <c r="K7" s="52"/>
      <c r="L7" s="85">
        <f t="shared" si="3"/>
        <v>0</v>
      </c>
      <c r="M7" s="70"/>
      <c r="N7" s="70"/>
      <c r="O7" s="71"/>
      <c r="P7" s="72"/>
      <c r="Q7" s="75">
        <f t="shared" si="4"/>
        <v>0</v>
      </c>
      <c r="R7" s="75">
        <f t="shared" si="5"/>
        <v>0</v>
      </c>
      <c r="S7" s="75">
        <f t="shared" si="6"/>
        <v>0</v>
      </c>
      <c r="T7" s="75">
        <f t="shared" si="7"/>
        <v>0</v>
      </c>
      <c r="U7" s="75">
        <f t="shared" si="8"/>
        <v>0</v>
      </c>
      <c r="V7" s="75">
        <f t="shared" ref="V7:V36" si="10">(D7+M7)*16%+D7/12*16%</f>
        <v>0</v>
      </c>
      <c r="W7" s="75">
        <f t="shared" si="9"/>
        <v>0</v>
      </c>
    </row>
    <row r="8" spans="1:23" ht="21.75" customHeight="1">
      <c r="A8" s="52">
        <v>3</v>
      </c>
      <c r="B8" s="53"/>
      <c r="C8" s="85">
        <f t="shared" si="1"/>
        <v>0</v>
      </c>
      <c r="D8" s="85">
        <f t="shared" si="2"/>
        <v>0</v>
      </c>
      <c r="E8" s="55"/>
      <c r="F8" s="56"/>
      <c r="G8" s="57"/>
      <c r="H8" s="57"/>
      <c r="I8" s="57"/>
      <c r="J8" s="69"/>
      <c r="K8" s="52"/>
      <c r="L8" s="85">
        <f t="shared" si="3"/>
        <v>0</v>
      </c>
      <c r="M8" s="70"/>
      <c r="N8" s="70"/>
      <c r="O8" s="71"/>
      <c r="P8" s="72"/>
      <c r="Q8" s="75">
        <f t="shared" si="4"/>
        <v>0</v>
      </c>
      <c r="R8" s="75">
        <f t="shared" si="5"/>
        <v>0</v>
      </c>
      <c r="S8" s="75">
        <f t="shared" si="6"/>
        <v>0</v>
      </c>
      <c r="T8" s="75">
        <f t="shared" si="7"/>
        <v>0</v>
      </c>
      <c r="U8" s="75">
        <f t="shared" si="8"/>
        <v>0</v>
      </c>
      <c r="V8" s="75">
        <f t="shared" si="10"/>
        <v>0</v>
      </c>
      <c r="W8" s="75">
        <f t="shared" si="9"/>
        <v>0</v>
      </c>
    </row>
    <row r="9" spans="1:23" ht="21.75" customHeight="1">
      <c r="A9" s="52">
        <v>4</v>
      </c>
      <c r="B9" s="53"/>
      <c r="C9" s="85">
        <f t="shared" si="1"/>
        <v>0</v>
      </c>
      <c r="D9" s="85">
        <f t="shared" si="2"/>
        <v>0</v>
      </c>
      <c r="E9" s="55"/>
      <c r="F9" s="56"/>
      <c r="G9" s="57"/>
      <c r="H9" s="57"/>
      <c r="I9" s="57"/>
      <c r="J9" s="69"/>
      <c r="K9" s="52"/>
      <c r="L9" s="85">
        <f t="shared" si="3"/>
        <v>0</v>
      </c>
      <c r="M9" s="70"/>
      <c r="N9" s="70"/>
      <c r="O9" s="71"/>
      <c r="P9" s="72"/>
      <c r="Q9" s="75">
        <f t="shared" ref="Q9:Q36" si="11">SUM(R9:V9)</f>
        <v>0</v>
      </c>
      <c r="R9" s="75">
        <f t="shared" si="5"/>
        <v>0</v>
      </c>
      <c r="S9" s="75">
        <f t="shared" si="6"/>
        <v>0</v>
      </c>
      <c r="T9" s="75">
        <f t="shared" si="7"/>
        <v>0</v>
      </c>
      <c r="U9" s="75">
        <f t="shared" si="8"/>
        <v>0</v>
      </c>
      <c r="V9" s="75">
        <f t="shared" si="10"/>
        <v>0</v>
      </c>
      <c r="W9" s="75">
        <f t="shared" si="9"/>
        <v>0</v>
      </c>
    </row>
    <row r="10" spans="1:23" ht="21.75" customHeight="1">
      <c r="A10" s="52">
        <v>5</v>
      </c>
      <c r="B10" s="53"/>
      <c r="C10" s="85">
        <f t="shared" si="1"/>
        <v>0</v>
      </c>
      <c r="D10" s="85">
        <f t="shared" si="2"/>
        <v>0</v>
      </c>
      <c r="E10" s="55"/>
      <c r="F10" s="56"/>
      <c r="G10" s="57"/>
      <c r="H10" s="57"/>
      <c r="I10" s="57"/>
      <c r="J10" s="69"/>
      <c r="K10" s="52"/>
      <c r="L10" s="85">
        <f t="shared" si="3"/>
        <v>0</v>
      </c>
      <c r="M10" s="70"/>
      <c r="N10" s="70"/>
      <c r="O10" s="71"/>
      <c r="P10" s="72"/>
      <c r="Q10" s="75">
        <f t="shared" si="11"/>
        <v>0</v>
      </c>
      <c r="R10" s="75">
        <f t="shared" si="5"/>
        <v>0</v>
      </c>
      <c r="S10" s="75">
        <f t="shared" si="6"/>
        <v>0</v>
      </c>
      <c r="T10" s="75">
        <f t="shared" si="7"/>
        <v>0</v>
      </c>
      <c r="U10" s="75">
        <f t="shared" si="8"/>
        <v>0</v>
      </c>
      <c r="V10" s="75">
        <f t="shared" si="10"/>
        <v>0</v>
      </c>
      <c r="W10" s="75">
        <f t="shared" si="9"/>
        <v>0</v>
      </c>
    </row>
    <row r="11" spans="1:23" ht="21.75" customHeight="1">
      <c r="A11" s="52">
        <v>6</v>
      </c>
      <c r="B11" s="53"/>
      <c r="C11" s="85">
        <f t="shared" si="1"/>
        <v>0</v>
      </c>
      <c r="D11" s="85">
        <f t="shared" si="2"/>
        <v>0</v>
      </c>
      <c r="E11" s="55"/>
      <c r="F11" s="56"/>
      <c r="G11" s="57"/>
      <c r="H11" s="57"/>
      <c r="I11" s="57"/>
      <c r="J11" s="69"/>
      <c r="K11" s="52"/>
      <c r="L11" s="85">
        <f t="shared" si="3"/>
        <v>0</v>
      </c>
      <c r="M11" s="70"/>
      <c r="N11" s="70"/>
      <c r="O11" s="71"/>
      <c r="P11" s="72"/>
      <c r="Q11" s="75">
        <f t="shared" si="11"/>
        <v>0</v>
      </c>
      <c r="R11" s="75">
        <f t="shared" si="5"/>
        <v>0</v>
      </c>
      <c r="S11" s="75">
        <f t="shared" si="6"/>
        <v>0</v>
      </c>
      <c r="T11" s="75">
        <f t="shared" si="7"/>
        <v>0</v>
      </c>
      <c r="U11" s="75">
        <f t="shared" si="8"/>
        <v>0</v>
      </c>
      <c r="V11" s="75">
        <f t="shared" si="10"/>
        <v>0</v>
      </c>
      <c r="W11" s="75">
        <f t="shared" si="9"/>
        <v>0</v>
      </c>
    </row>
    <row r="12" spans="1:23" ht="21.75" customHeight="1">
      <c r="A12" s="52">
        <v>7</v>
      </c>
      <c r="B12" s="53"/>
      <c r="C12" s="85">
        <f t="shared" si="1"/>
        <v>0</v>
      </c>
      <c r="D12" s="85">
        <f t="shared" si="2"/>
        <v>0</v>
      </c>
      <c r="E12" s="55"/>
      <c r="F12" s="56"/>
      <c r="G12" s="57"/>
      <c r="H12" s="57"/>
      <c r="I12" s="57"/>
      <c r="J12" s="69"/>
      <c r="K12" s="52"/>
      <c r="L12" s="85">
        <f t="shared" si="3"/>
        <v>0</v>
      </c>
      <c r="M12" s="70"/>
      <c r="N12" s="70"/>
      <c r="O12" s="71"/>
      <c r="P12" s="72"/>
      <c r="Q12" s="75">
        <f t="shared" si="11"/>
        <v>0</v>
      </c>
      <c r="R12" s="75">
        <f t="shared" si="5"/>
        <v>0</v>
      </c>
      <c r="S12" s="75">
        <f t="shared" si="6"/>
        <v>0</v>
      </c>
      <c r="T12" s="75">
        <f t="shared" si="7"/>
        <v>0</v>
      </c>
      <c r="U12" s="75">
        <f t="shared" si="8"/>
        <v>0</v>
      </c>
      <c r="V12" s="75">
        <f t="shared" si="10"/>
        <v>0</v>
      </c>
      <c r="W12" s="75">
        <f t="shared" si="9"/>
        <v>0</v>
      </c>
    </row>
    <row r="13" spans="1:23" ht="21.75" customHeight="1">
      <c r="A13" s="52">
        <v>8</v>
      </c>
      <c r="B13" s="53"/>
      <c r="C13" s="85">
        <f t="shared" si="1"/>
        <v>0</v>
      </c>
      <c r="D13" s="85">
        <f t="shared" si="2"/>
        <v>0</v>
      </c>
      <c r="E13" s="55"/>
      <c r="F13" s="56"/>
      <c r="G13" s="57"/>
      <c r="H13" s="57"/>
      <c r="I13" s="57"/>
      <c r="J13" s="69"/>
      <c r="K13" s="52"/>
      <c r="L13" s="85">
        <f t="shared" si="3"/>
        <v>0</v>
      </c>
      <c r="M13" s="70"/>
      <c r="N13" s="70"/>
      <c r="O13" s="71"/>
      <c r="P13" s="72"/>
      <c r="Q13" s="75">
        <f t="shared" si="11"/>
        <v>0</v>
      </c>
      <c r="R13" s="75">
        <f t="shared" si="5"/>
        <v>0</v>
      </c>
      <c r="S13" s="75">
        <f t="shared" si="6"/>
        <v>0</v>
      </c>
      <c r="T13" s="75">
        <f t="shared" si="7"/>
        <v>0</v>
      </c>
      <c r="U13" s="75">
        <f t="shared" si="8"/>
        <v>0</v>
      </c>
      <c r="V13" s="75">
        <f t="shared" si="10"/>
        <v>0</v>
      </c>
      <c r="W13" s="75">
        <f t="shared" si="9"/>
        <v>0</v>
      </c>
    </row>
    <row r="14" spans="1:23" ht="21.75" customHeight="1">
      <c r="A14" s="52">
        <v>9</v>
      </c>
      <c r="B14" s="53"/>
      <c r="C14" s="85">
        <f t="shared" si="1"/>
        <v>0</v>
      </c>
      <c r="D14" s="85">
        <f t="shared" si="2"/>
        <v>0</v>
      </c>
      <c r="E14" s="55"/>
      <c r="F14" s="56"/>
      <c r="G14" s="57"/>
      <c r="H14" s="57"/>
      <c r="I14" s="57"/>
      <c r="J14" s="69"/>
      <c r="K14" s="52"/>
      <c r="L14" s="85">
        <f t="shared" si="3"/>
        <v>0</v>
      </c>
      <c r="M14" s="70"/>
      <c r="N14" s="70"/>
      <c r="O14" s="71"/>
      <c r="P14" s="72"/>
      <c r="Q14" s="75">
        <f t="shared" si="11"/>
        <v>0</v>
      </c>
      <c r="R14" s="75">
        <f t="shared" si="5"/>
        <v>0</v>
      </c>
      <c r="S14" s="75">
        <f t="shared" si="6"/>
        <v>0</v>
      </c>
      <c r="T14" s="75">
        <f t="shared" si="7"/>
        <v>0</v>
      </c>
      <c r="U14" s="75">
        <f t="shared" si="8"/>
        <v>0</v>
      </c>
      <c r="V14" s="75">
        <f t="shared" si="10"/>
        <v>0</v>
      </c>
      <c r="W14" s="75">
        <f t="shared" si="9"/>
        <v>0</v>
      </c>
    </row>
    <row r="15" spans="1:23" ht="21.75" customHeight="1">
      <c r="A15" s="52">
        <v>10</v>
      </c>
      <c r="B15" s="53"/>
      <c r="C15" s="85">
        <f t="shared" si="1"/>
        <v>0</v>
      </c>
      <c r="D15" s="85">
        <f t="shared" si="2"/>
        <v>0</v>
      </c>
      <c r="E15" s="55"/>
      <c r="F15" s="56"/>
      <c r="G15" s="57"/>
      <c r="H15" s="57"/>
      <c r="I15" s="57"/>
      <c r="J15" s="69"/>
      <c r="K15" s="52"/>
      <c r="L15" s="85">
        <f t="shared" si="3"/>
        <v>0</v>
      </c>
      <c r="M15" s="70"/>
      <c r="N15" s="70"/>
      <c r="O15" s="71"/>
      <c r="P15" s="72"/>
      <c r="Q15" s="75">
        <f t="shared" si="11"/>
        <v>0</v>
      </c>
      <c r="R15" s="75">
        <f t="shared" si="5"/>
        <v>0</v>
      </c>
      <c r="S15" s="75">
        <f t="shared" si="6"/>
        <v>0</v>
      </c>
      <c r="T15" s="75">
        <f t="shared" si="7"/>
        <v>0</v>
      </c>
      <c r="U15" s="75">
        <f t="shared" si="8"/>
        <v>0</v>
      </c>
      <c r="V15" s="75">
        <f t="shared" si="10"/>
        <v>0</v>
      </c>
      <c r="W15" s="75">
        <f t="shared" si="9"/>
        <v>0</v>
      </c>
    </row>
    <row r="16" spans="1:23" ht="21.75" customHeight="1">
      <c r="A16" s="52">
        <v>11</v>
      </c>
      <c r="B16" s="53"/>
      <c r="C16" s="85">
        <f t="shared" si="1"/>
        <v>0</v>
      </c>
      <c r="D16" s="85">
        <f t="shared" si="2"/>
        <v>0</v>
      </c>
      <c r="E16" s="55"/>
      <c r="F16" s="56"/>
      <c r="G16" s="57"/>
      <c r="H16" s="57"/>
      <c r="I16" s="57"/>
      <c r="J16" s="69"/>
      <c r="K16" s="52"/>
      <c r="L16" s="85">
        <f t="shared" si="3"/>
        <v>0</v>
      </c>
      <c r="M16" s="70"/>
      <c r="N16" s="70"/>
      <c r="O16" s="71"/>
      <c r="P16" s="72"/>
      <c r="Q16" s="75">
        <f t="shared" si="11"/>
        <v>0</v>
      </c>
      <c r="R16" s="75">
        <f t="shared" si="5"/>
        <v>0</v>
      </c>
      <c r="S16" s="75">
        <f t="shared" si="6"/>
        <v>0</v>
      </c>
      <c r="T16" s="75">
        <f t="shared" si="7"/>
        <v>0</v>
      </c>
      <c r="U16" s="75">
        <f t="shared" si="8"/>
        <v>0</v>
      </c>
      <c r="V16" s="75">
        <f t="shared" si="10"/>
        <v>0</v>
      </c>
      <c r="W16" s="75">
        <f t="shared" si="9"/>
        <v>0</v>
      </c>
    </row>
    <row r="17" spans="1:23" ht="21.75" customHeight="1">
      <c r="A17" s="52">
        <v>12</v>
      </c>
      <c r="B17" s="53"/>
      <c r="C17" s="85">
        <f t="shared" si="1"/>
        <v>0</v>
      </c>
      <c r="D17" s="85">
        <f t="shared" si="2"/>
        <v>0</v>
      </c>
      <c r="E17" s="55"/>
      <c r="F17" s="56"/>
      <c r="G17" s="57"/>
      <c r="H17" s="57"/>
      <c r="I17" s="57"/>
      <c r="J17" s="69"/>
      <c r="K17" s="52"/>
      <c r="L17" s="85">
        <f t="shared" si="3"/>
        <v>0</v>
      </c>
      <c r="M17" s="70"/>
      <c r="N17" s="70"/>
      <c r="O17" s="71"/>
      <c r="P17" s="72"/>
      <c r="Q17" s="75">
        <f t="shared" si="11"/>
        <v>0</v>
      </c>
      <c r="R17" s="75">
        <f t="shared" si="5"/>
        <v>0</v>
      </c>
      <c r="S17" s="75">
        <f t="shared" si="6"/>
        <v>0</v>
      </c>
      <c r="T17" s="75">
        <f t="shared" si="7"/>
        <v>0</v>
      </c>
      <c r="U17" s="75">
        <f t="shared" si="8"/>
        <v>0</v>
      </c>
      <c r="V17" s="75">
        <f t="shared" si="10"/>
        <v>0</v>
      </c>
      <c r="W17" s="75">
        <f t="shared" si="9"/>
        <v>0</v>
      </c>
    </row>
    <row r="18" spans="1:23" ht="21.75" customHeight="1">
      <c r="A18" s="52">
        <v>13</v>
      </c>
      <c r="B18" s="53"/>
      <c r="C18" s="85">
        <f t="shared" si="1"/>
        <v>0</v>
      </c>
      <c r="D18" s="85">
        <f t="shared" si="2"/>
        <v>0</v>
      </c>
      <c r="E18" s="55"/>
      <c r="F18" s="56"/>
      <c r="G18" s="57"/>
      <c r="H18" s="57"/>
      <c r="I18" s="57"/>
      <c r="J18" s="69"/>
      <c r="K18" s="52"/>
      <c r="L18" s="85">
        <f t="shared" si="3"/>
        <v>0</v>
      </c>
      <c r="M18" s="70"/>
      <c r="N18" s="70"/>
      <c r="O18" s="71"/>
      <c r="P18" s="72"/>
      <c r="Q18" s="75">
        <f t="shared" si="11"/>
        <v>0</v>
      </c>
      <c r="R18" s="75">
        <f t="shared" si="5"/>
        <v>0</v>
      </c>
      <c r="S18" s="75">
        <f t="shared" si="6"/>
        <v>0</v>
      </c>
      <c r="T18" s="75">
        <f t="shared" si="7"/>
        <v>0</v>
      </c>
      <c r="U18" s="75">
        <f t="shared" si="8"/>
        <v>0</v>
      </c>
      <c r="V18" s="75">
        <f t="shared" si="10"/>
        <v>0</v>
      </c>
      <c r="W18" s="75">
        <f t="shared" si="9"/>
        <v>0</v>
      </c>
    </row>
    <row r="19" spans="1:23" ht="21.75" customHeight="1">
      <c r="A19" s="52">
        <v>14</v>
      </c>
      <c r="B19" s="53"/>
      <c r="C19" s="85">
        <f t="shared" si="1"/>
        <v>0</v>
      </c>
      <c r="D19" s="85">
        <f t="shared" si="2"/>
        <v>0</v>
      </c>
      <c r="E19" s="55"/>
      <c r="F19" s="56"/>
      <c r="G19" s="57"/>
      <c r="H19" s="57"/>
      <c r="I19" s="57"/>
      <c r="J19" s="69"/>
      <c r="K19" s="52"/>
      <c r="L19" s="85">
        <f t="shared" si="3"/>
        <v>0</v>
      </c>
      <c r="M19" s="70"/>
      <c r="N19" s="70"/>
      <c r="O19" s="71"/>
      <c r="P19" s="72"/>
      <c r="Q19" s="75">
        <f t="shared" si="11"/>
        <v>0</v>
      </c>
      <c r="R19" s="75">
        <f t="shared" si="5"/>
        <v>0</v>
      </c>
      <c r="S19" s="75">
        <f t="shared" si="6"/>
        <v>0</v>
      </c>
      <c r="T19" s="75">
        <f t="shared" si="7"/>
        <v>0</v>
      </c>
      <c r="U19" s="75">
        <f t="shared" si="8"/>
        <v>0</v>
      </c>
      <c r="V19" s="75">
        <f t="shared" si="10"/>
        <v>0</v>
      </c>
      <c r="W19" s="75">
        <f t="shared" si="9"/>
        <v>0</v>
      </c>
    </row>
    <row r="20" spans="1:23" ht="21.75" customHeight="1">
      <c r="A20" s="52">
        <v>15</v>
      </c>
      <c r="B20" s="53"/>
      <c r="C20" s="85">
        <f t="shared" si="1"/>
        <v>0</v>
      </c>
      <c r="D20" s="85">
        <f t="shared" si="2"/>
        <v>0</v>
      </c>
      <c r="E20" s="55"/>
      <c r="F20" s="56"/>
      <c r="G20" s="57"/>
      <c r="H20" s="57"/>
      <c r="I20" s="57"/>
      <c r="J20" s="69"/>
      <c r="K20" s="52"/>
      <c r="L20" s="85">
        <f t="shared" si="3"/>
        <v>0</v>
      </c>
      <c r="M20" s="70"/>
      <c r="N20" s="70"/>
      <c r="O20" s="71"/>
      <c r="P20" s="72"/>
      <c r="Q20" s="75">
        <f t="shared" si="11"/>
        <v>0</v>
      </c>
      <c r="R20" s="75">
        <f t="shared" si="5"/>
        <v>0</v>
      </c>
      <c r="S20" s="75">
        <f t="shared" si="6"/>
        <v>0</v>
      </c>
      <c r="T20" s="75">
        <f t="shared" si="7"/>
        <v>0</v>
      </c>
      <c r="U20" s="75">
        <f t="shared" si="8"/>
        <v>0</v>
      </c>
      <c r="V20" s="75">
        <f t="shared" si="10"/>
        <v>0</v>
      </c>
      <c r="W20" s="75">
        <f t="shared" si="9"/>
        <v>0</v>
      </c>
    </row>
    <row r="21" spans="1:23" ht="21.75" customHeight="1">
      <c r="A21" s="52">
        <v>16</v>
      </c>
      <c r="B21" s="53"/>
      <c r="C21" s="85">
        <f t="shared" si="1"/>
        <v>0</v>
      </c>
      <c r="D21" s="85">
        <f t="shared" si="2"/>
        <v>0</v>
      </c>
      <c r="E21" s="55"/>
      <c r="F21" s="56"/>
      <c r="G21" s="57"/>
      <c r="H21" s="57"/>
      <c r="I21" s="57"/>
      <c r="J21" s="69"/>
      <c r="K21" s="52"/>
      <c r="L21" s="85">
        <f t="shared" si="3"/>
        <v>0</v>
      </c>
      <c r="M21" s="70"/>
      <c r="N21" s="70"/>
      <c r="O21" s="71"/>
      <c r="P21" s="72"/>
      <c r="Q21" s="75">
        <f t="shared" si="11"/>
        <v>0</v>
      </c>
      <c r="R21" s="75">
        <f t="shared" si="5"/>
        <v>0</v>
      </c>
      <c r="S21" s="75">
        <f t="shared" si="6"/>
        <v>0</v>
      </c>
      <c r="T21" s="75">
        <f t="shared" si="7"/>
        <v>0</v>
      </c>
      <c r="U21" s="75">
        <f t="shared" si="8"/>
        <v>0</v>
      </c>
      <c r="V21" s="75">
        <f t="shared" si="10"/>
        <v>0</v>
      </c>
      <c r="W21" s="75">
        <f t="shared" si="9"/>
        <v>0</v>
      </c>
    </row>
    <row r="22" spans="1:23" ht="21.75" customHeight="1">
      <c r="A22" s="52">
        <v>17</v>
      </c>
      <c r="B22" s="53"/>
      <c r="C22" s="85">
        <f t="shared" si="1"/>
        <v>0</v>
      </c>
      <c r="D22" s="85">
        <f t="shared" si="2"/>
        <v>0</v>
      </c>
      <c r="E22" s="55"/>
      <c r="F22" s="56"/>
      <c r="G22" s="57"/>
      <c r="H22" s="57"/>
      <c r="I22" s="57"/>
      <c r="J22" s="69"/>
      <c r="K22" s="52"/>
      <c r="L22" s="85">
        <f t="shared" si="3"/>
        <v>0</v>
      </c>
      <c r="M22" s="70"/>
      <c r="N22" s="70"/>
      <c r="O22" s="71"/>
      <c r="P22" s="72"/>
      <c r="Q22" s="75">
        <f t="shared" si="11"/>
        <v>0</v>
      </c>
      <c r="R22" s="75">
        <f t="shared" si="5"/>
        <v>0</v>
      </c>
      <c r="S22" s="75">
        <f t="shared" si="6"/>
        <v>0</v>
      </c>
      <c r="T22" s="75">
        <f t="shared" si="7"/>
        <v>0</v>
      </c>
      <c r="U22" s="75">
        <f t="shared" si="8"/>
        <v>0</v>
      </c>
      <c r="V22" s="75">
        <f t="shared" si="10"/>
        <v>0</v>
      </c>
      <c r="W22" s="75">
        <f t="shared" si="9"/>
        <v>0</v>
      </c>
    </row>
    <row r="23" spans="1:23" ht="21.75" customHeight="1">
      <c r="A23" s="52">
        <v>18</v>
      </c>
      <c r="B23" s="53"/>
      <c r="C23" s="85">
        <f t="shared" si="1"/>
        <v>0</v>
      </c>
      <c r="D23" s="85">
        <f t="shared" si="2"/>
        <v>0</v>
      </c>
      <c r="E23" s="55"/>
      <c r="F23" s="56"/>
      <c r="G23" s="57"/>
      <c r="H23" s="57"/>
      <c r="I23" s="57"/>
      <c r="J23" s="69"/>
      <c r="K23" s="52"/>
      <c r="L23" s="85">
        <f t="shared" si="3"/>
        <v>0</v>
      </c>
      <c r="M23" s="70"/>
      <c r="N23" s="70"/>
      <c r="O23" s="71"/>
      <c r="P23" s="72"/>
      <c r="Q23" s="75">
        <f t="shared" si="11"/>
        <v>0</v>
      </c>
      <c r="R23" s="75">
        <f t="shared" si="5"/>
        <v>0</v>
      </c>
      <c r="S23" s="75">
        <f t="shared" si="6"/>
        <v>0</v>
      </c>
      <c r="T23" s="75">
        <f t="shared" si="7"/>
        <v>0</v>
      </c>
      <c r="U23" s="75">
        <f t="shared" si="8"/>
        <v>0</v>
      </c>
      <c r="V23" s="75">
        <f t="shared" si="10"/>
        <v>0</v>
      </c>
      <c r="W23" s="75">
        <f t="shared" si="9"/>
        <v>0</v>
      </c>
    </row>
    <row r="24" spans="1:23" ht="21.75" customHeight="1">
      <c r="A24" s="52">
        <v>19</v>
      </c>
      <c r="B24" s="53"/>
      <c r="C24" s="85">
        <f t="shared" si="1"/>
        <v>0</v>
      </c>
      <c r="D24" s="85">
        <f t="shared" si="2"/>
        <v>0</v>
      </c>
      <c r="E24" s="55"/>
      <c r="F24" s="56"/>
      <c r="G24" s="57"/>
      <c r="H24" s="57"/>
      <c r="I24" s="57"/>
      <c r="J24" s="69"/>
      <c r="K24" s="52"/>
      <c r="L24" s="85">
        <f t="shared" si="3"/>
        <v>0</v>
      </c>
      <c r="M24" s="70"/>
      <c r="N24" s="70"/>
      <c r="O24" s="71"/>
      <c r="P24" s="72"/>
      <c r="Q24" s="75">
        <f t="shared" si="11"/>
        <v>0</v>
      </c>
      <c r="R24" s="75">
        <f t="shared" si="5"/>
        <v>0</v>
      </c>
      <c r="S24" s="75">
        <f t="shared" si="6"/>
        <v>0</v>
      </c>
      <c r="T24" s="75">
        <f t="shared" si="7"/>
        <v>0</v>
      </c>
      <c r="U24" s="75">
        <f t="shared" si="8"/>
        <v>0</v>
      </c>
      <c r="V24" s="75">
        <f t="shared" si="10"/>
        <v>0</v>
      </c>
      <c r="W24" s="75">
        <f t="shared" si="9"/>
        <v>0</v>
      </c>
    </row>
    <row r="25" spans="1:23" ht="21.75" customHeight="1">
      <c r="A25" s="52">
        <v>20</v>
      </c>
      <c r="B25" s="58"/>
      <c r="C25" s="85">
        <f t="shared" si="1"/>
        <v>0</v>
      </c>
      <c r="D25" s="85">
        <f t="shared" si="2"/>
        <v>0</v>
      </c>
      <c r="E25" s="55"/>
      <c r="F25" s="56"/>
      <c r="G25" s="57"/>
      <c r="H25" s="57"/>
      <c r="I25" s="57"/>
      <c r="J25" s="69"/>
      <c r="K25" s="52"/>
      <c r="L25" s="85">
        <f t="shared" si="3"/>
        <v>0</v>
      </c>
      <c r="M25" s="70"/>
      <c r="N25" s="70"/>
      <c r="O25" s="71"/>
      <c r="P25" s="72"/>
      <c r="Q25" s="75">
        <f t="shared" si="11"/>
        <v>0</v>
      </c>
      <c r="R25" s="75">
        <f t="shared" si="5"/>
        <v>0</v>
      </c>
      <c r="S25" s="75">
        <f t="shared" si="6"/>
        <v>0</v>
      </c>
      <c r="T25" s="75">
        <f t="shared" si="7"/>
        <v>0</v>
      </c>
      <c r="U25" s="75">
        <f t="shared" si="8"/>
        <v>0</v>
      </c>
      <c r="V25" s="75">
        <f t="shared" si="10"/>
        <v>0</v>
      </c>
      <c r="W25" s="75">
        <f t="shared" si="9"/>
        <v>0</v>
      </c>
    </row>
    <row r="26" spans="1:23" ht="21.75" customHeight="1">
      <c r="A26" s="52">
        <v>21</v>
      </c>
      <c r="B26" s="59"/>
      <c r="C26" s="85">
        <f t="shared" si="1"/>
        <v>0</v>
      </c>
      <c r="D26" s="85">
        <f t="shared" si="2"/>
        <v>0</v>
      </c>
      <c r="E26" s="55"/>
      <c r="F26" s="56"/>
      <c r="G26" s="57"/>
      <c r="H26" s="57"/>
      <c r="I26" s="57"/>
      <c r="J26" s="69"/>
      <c r="K26" s="52"/>
      <c r="L26" s="85">
        <f t="shared" si="3"/>
        <v>0</v>
      </c>
      <c r="M26" s="70"/>
      <c r="N26" s="70"/>
      <c r="O26" s="71"/>
      <c r="P26" s="72"/>
      <c r="Q26" s="75">
        <f t="shared" si="11"/>
        <v>0</v>
      </c>
      <c r="R26" s="75">
        <f t="shared" si="5"/>
        <v>0</v>
      </c>
      <c r="S26" s="75">
        <f t="shared" si="6"/>
        <v>0</v>
      </c>
      <c r="T26" s="75">
        <f t="shared" si="7"/>
        <v>0</v>
      </c>
      <c r="U26" s="75">
        <f t="shared" si="8"/>
        <v>0</v>
      </c>
      <c r="V26" s="75">
        <f t="shared" si="10"/>
        <v>0</v>
      </c>
      <c r="W26" s="75">
        <f t="shared" si="9"/>
        <v>0</v>
      </c>
    </row>
    <row r="27" spans="1:23" ht="21.75" customHeight="1">
      <c r="A27" s="52">
        <v>22</v>
      </c>
      <c r="B27" s="60"/>
      <c r="C27" s="85">
        <f t="shared" si="1"/>
        <v>0</v>
      </c>
      <c r="D27" s="85">
        <f t="shared" si="2"/>
        <v>0</v>
      </c>
      <c r="E27" s="55"/>
      <c r="F27" s="56"/>
      <c r="G27" s="57"/>
      <c r="H27" s="57"/>
      <c r="I27" s="57"/>
      <c r="J27" s="69"/>
      <c r="K27" s="52"/>
      <c r="L27" s="85">
        <f t="shared" si="3"/>
        <v>0</v>
      </c>
      <c r="M27" s="70"/>
      <c r="N27" s="70"/>
      <c r="O27" s="71"/>
      <c r="P27" s="72"/>
      <c r="Q27" s="75">
        <f t="shared" si="11"/>
        <v>0</v>
      </c>
      <c r="R27" s="75">
        <f t="shared" si="5"/>
        <v>0</v>
      </c>
      <c r="S27" s="75">
        <f t="shared" si="6"/>
        <v>0</v>
      </c>
      <c r="T27" s="75">
        <f t="shared" si="7"/>
        <v>0</v>
      </c>
      <c r="U27" s="75">
        <f t="shared" si="8"/>
        <v>0</v>
      </c>
      <c r="V27" s="75">
        <f t="shared" si="10"/>
        <v>0</v>
      </c>
      <c r="W27" s="75">
        <f t="shared" si="9"/>
        <v>0</v>
      </c>
    </row>
    <row r="28" spans="1:23" ht="21.75" customHeight="1">
      <c r="A28" s="52">
        <v>23</v>
      </c>
      <c r="B28" s="60"/>
      <c r="C28" s="85">
        <f t="shared" si="1"/>
        <v>0</v>
      </c>
      <c r="D28" s="85">
        <f t="shared" si="2"/>
        <v>0</v>
      </c>
      <c r="E28" s="55"/>
      <c r="F28" s="56"/>
      <c r="G28" s="57"/>
      <c r="H28" s="57"/>
      <c r="I28" s="57"/>
      <c r="J28" s="69"/>
      <c r="K28" s="52"/>
      <c r="L28" s="85">
        <f t="shared" si="3"/>
        <v>0</v>
      </c>
      <c r="M28" s="70"/>
      <c r="N28" s="70"/>
      <c r="O28" s="71"/>
      <c r="P28" s="72"/>
      <c r="Q28" s="75">
        <f t="shared" si="11"/>
        <v>0</v>
      </c>
      <c r="R28" s="75">
        <f t="shared" si="5"/>
        <v>0</v>
      </c>
      <c r="S28" s="75">
        <f t="shared" si="6"/>
        <v>0</v>
      </c>
      <c r="T28" s="75">
        <f t="shared" si="7"/>
        <v>0</v>
      </c>
      <c r="U28" s="75">
        <f t="shared" si="8"/>
        <v>0</v>
      </c>
      <c r="V28" s="75">
        <f t="shared" si="10"/>
        <v>0</v>
      </c>
      <c r="W28" s="75">
        <f t="shared" si="9"/>
        <v>0</v>
      </c>
    </row>
    <row r="29" spans="1:23" ht="21.75" customHeight="1">
      <c r="A29" s="52">
        <v>24</v>
      </c>
      <c r="B29" s="60"/>
      <c r="C29" s="85">
        <f t="shared" si="1"/>
        <v>0</v>
      </c>
      <c r="D29" s="85">
        <f t="shared" si="2"/>
        <v>0</v>
      </c>
      <c r="E29" s="55"/>
      <c r="F29" s="56"/>
      <c r="G29" s="57"/>
      <c r="H29" s="57"/>
      <c r="I29" s="57"/>
      <c r="J29" s="69"/>
      <c r="K29" s="52"/>
      <c r="L29" s="85">
        <f t="shared" si="3"/>
        <v>0</v>
      </c>
      <c r="M29" s="70"/>
      <c r="N29" s="70"/>
      <c r="O29" s="71"/>
      <c r="P29" s="72"/>
      <c r="Q29" s="75">
        <f t="shared" si="11"/>
        <v>0</v>
      </c>
      <c r="R29" s="75">
        <f t="shared" si="5"/>
        <v>0</v>
      </c>
      <c r="S29" s="75">
        <f t="shared" si="6"/>
        <v>0</v>
      </c>
      <c r="T29" s="75">
        <f t="shared" si="7"/>
        <v>0</v>
      </c>
      <c r="U29" s="75">
        <f t="shared" si="8"/>
        <v>0</v>
      </c>
      <c r="V29" s="75">
        <f t="shared" si="10"/>
        <v>0</v>
      </c>
      <c r="W29" s="75">
        <f t="shared" si="9"/>
        <v>0</v>
      </c>
    </row>
    <row r="30" spans="1:23" ht="21.75" customHeight="1">
      <c r="A30" s="52">
        <v>25</v>
      </c>
      <c r="B30" s="60"/>
      <c r="C30" s="85">
        <f t="shared" si="1"/>
        <v>0</v>
      </c>
      <c r="D30" s="85">
        <f t="shared" si="2"/>
        <v>0</v>
      </c>
      <c r="E30" s="55"/>
      <c r="F30" s="56"/>
      <c r="G30" s="57"/>
      <c r="H30" s="57"/>
      <c r="I30" s="57"/>
      <c r="J30" s="69"/>
      <c r="K30" s="52"/>
      <c r="L30" s="85">
        <f t="shared" si="3"/>
        <v>0</v>
      </c>
      <c r="M30" s="70"/>
      <c r="N30" s="70"/>
      <c r="O30" s="71"/>
      <c r="P30" s="72"/>
      <c r="Q30" s="75">
        <f t="shared" si="11"/>
        <v>0</v>
      </c>
      <c r="R30" s="75">
        <f t="shared" si="5"/>
        <v>0</v>
      </c>
      <c r="S30" s="75">
        <f t="shared" si="6"/>
        <v>0</v>
      </c>
      <c r="T30" s="75">
        <f t="shared" si="7"/>
        <v>0</v>
      </c>
      <c r="U30" s="75">
        <f t="shared" si="8"/>
        <v>0</v>
      </c>
      <c r="V30" s="75">
        <f t="shared" si="10"/>
        <v>0</v>
      </c>
      <c r="W30" s="75">
        <f t="shared" si="9"/>
        <v>0</v>
      </c>
    </row>
    <row r="31" spans="1:23" ht="21.75" customHeight="1">
      <c r="A31" s="52">
        <v>26</v>
      </c>
      <c r="B31" s="60"/>
      <c r="C31" s="85">
        <f t="shared" si="1"/>
        <v>0</v>
      </c>
      <c r="D31" s="85">
        <f t="shared" si="2"/>
        <v>0</v>
      </c>
      <c r="E31" s="55"/>
      <c r="F31" s="56"/>
      <c r="G31" s="57"/>
      <c r="H31" s="57"/>
      <c r="I31" s="57"/>
      <c r="J31" s="69"/>
      <c r="K31" s="52"/>
      <c r="L31" s="85">
        <f t="shared" si="3"/>
        <v>0</v>
      </c>
      <c r="M31" s="70"/>
      <c r="N31" s="70"/>
      <c r="O31" s="71"/>
      <c r="P31" s="72"/>
      <c r="Q31" s="75">
        <f t="shared" si="11"/>
        <v>0</v>
      </c>
      <c r="R31" s="75">
        <f t="shared" si="5"/>
        <v>0</v>
      </c>
      <c r="S31" s="75">
        <f t="shared" si="6"/>
        <v>0</v>
      </c>
      <c r="T31" s="75">
        <f t="shared" si="7"/>
        <v>0</v>
      </c>
      <c r="U31" s="75">
        <f t="shared" si="8"/>
        <v>0</v>
      </c>
      <c r="V31" s="75">
        <f t="shared" si="10"/>
        <v>0</v>
      </c>
      <c r="W31" s="75">
        <f t="shared" si="9"/>
        <v>0</v>
      </c>
    </row>
    <row r="32" spans="1:23" ht="21.75" customHeight="1">
      <c r="A32" s="52">
        <v>27</v>
      </c>
      <c r="B32" s="61"/>
      <c r="C32" s="85">
        <f t="shared" si="1"/>
        <v>0</v>
      </c>
      <c r="D32" s="85">
        <f t="shared" si="2"/>
        <v>0</v>
      </c>
      <c r="E32" s="55"/>
      <c r="F32" s="56"/>
      <c r="G32" s="57"/>
      <c r="H32" s="57"/>
      <c r="I32" s="57"/>
      <c r="J32" s="69"/>
      <c r="K32" s="52"/>
      <c r="L32" s="85">
        <f t="shared" si="3"/>
        <v>0</v>
      </c>
      <c r="M32" s="70"/>
      <c r="N32" s="70"/>
      <c r="O32" s="71"/>
      <c r="P32" s="72"/>
      <c r="Q32" s="75">
        <f t="shared" si="11"/>
        <v>0</v>
      </c>
      <c r="R32" s="75">
        <f t="shared" si="5"/>
        <v>0</v>
      </c>
      <c r="S32" s="75">
        <f t="shared" si="6"/>
        <v>0</v>
      </c>
      <c r="T32" s="75">
        <f t="shared" si="7"/>
        <v>0</v>
      </c>
      <c r="U32" s="75">
        <f t="shared" si="8"/>
        <v>0</v>
      </c>
      <c r="V32" s="75">
        <f t="shared" si="10"/>
        <v>0</v>
      </c>
      <c r="W32" s="75">
        <f t="shared" si="9"/>
        <v>0</v>
      </c>
    </row>
    <row r="33" spans="1:23" ht="21.75" customHeight="1">
      <c r="A33" s="52">
        <v>28</v>
      </c>
      <c r="B33" s="61"/>
      <c r="C33" s="85">
        <f t="shared" si="1"/>
        <v>0</v>
      </c>
      <c r="D33" s="85">
        <f t="shared" si="2"/>
        <v>0</v>
      </c>
      <c r="E33" s="55"/>
      <c r="F33" s="56"/>
      <c r="G33" s="57"/>
      <c r="H33" s="57"/>
      <c r="I33" s="57"/>
      <c r="J33" s="69"/>
      <c r="K33" s="52"/>
      <c r="L33" s="85">
        <f t="shared" si="3"/>
        <v>0</v>
      </c>
      <c r="M33" s="70"/>
      <c r="N33" s="70"/>
      <c r="O33" s="71"/>
      <c r="P33" s="72"/>
      <c r="Q33" s="75">
        <f t="shared" si="11"/>
        <v>0</v>
      </c>
      <c r="R33" s="75">
        <f t="shared" si="5"/>
        <v>0</v>
      </c>
      <c r="S33" s="75">
        <f t="shared" si="6"/>
        <v>0</v>
      </c>
      <c r="T33" s="75">
        <f t="shared" si="7"/>
        <v>0</v>
      </c>
      <c r="U33" s="75">
        <f t="shared" si="8"/>
        <v>0</v>
      </c>
      <c r="V33" s="75">
        <f t="shared" si="10"/>
        <v>0</v>
      </c>
      <c r="W33" s="75">
        <f t="shared" si="9"/>
        <v>0</v>
      </c>
    </row>
    <row r="34" spans="1:23" ht="21.75" customHeight="1">
      <c r="A34" s="52">
        <v>29</v>
      </c>
      <c r="B34" s="61"/>
      <c r="C34" s="85">
        <f t="shared" si="1"/>
        <v>0</v>
      </c>
      <c r="D34" s="85">
        <f t="shared" si="2"/>
        <v>0</v>
      </c>
      <c r="E34" s="55"/>
      <c r="F34" s="56"/>
      <c r="G34" s="57"/>
      <c r="H34" s="57"/>
      <c r="I34" s="57"/>
      <c r="J34" s="69"/>
      <c r="K34" s="52"/>
      <c r="L34" s="85">
        <f t="shared" si="3"/>
        <v>0</v>
      </c>
      <c r="M34" s="70"/>
      <c r="N34" s="70"/>
      <c r="O34" s="71"/>
      <c r="P34" s="72"/>
      <c r="Q34" s="75">
        <f t="shared" si="11"/>
        <v>0</v>
      </c>
      <c r="R34" s="75">
        <f t="shared" si="5"/>
        <v>0</v>
      </c>
      <c r="S34" s="75">
        <f t="shared" si="6"/>
        <v>0</v>
      </c>
      <c r="T34" s="75">
        <f t="shared" si="7"/>
        <v>0</v>
      </c>
      <c r="U34" s="75">
        <f t="shared" si="8"/>
        <v>0</v>
      </c>
      <c r="V34" s="75">
        <f t="shared" si="10"/>
        <v>0</v>
      </c>
      <c r="W34" s="75">
        <f t="shared" si="9"/>
        <v>0</v>
      </c>
    </row>
    <row r="35" spans="1:23" ht="21.75" customHeight="1">
      <c r="A35" s="52">
        <v>30</v>
      </c>
      <c r="B35" s="62"/>
      <c r="C35" s="85">
        <f t="shared" si="1"/>
        <v>0</v>
      </c>
      <c r="D35" s="85">
        <f t="shared" si="2"/>
        <v>0</v>
      </c>
      <c r="E35" s="55"/>
      <c r="F35" s="56"/>
      <c r="G35" s="57"/>
      <c r="H35" s="57"/>
      <c r="I35" s="57"/>
      <c r="J35" s="69"/>
      <c r="K35" s="52"/>
      <c r="L35" s="85">
        <f t="shared" si="3"/>
        <v>0</v>
      </c>
      <c r="M35" s="70"/>
      <c r="N35" s="70"/>
      <c r="O35" s="71"/>
      <c r="P35" s="72"/>
      <c r="Q35" s="75">
        <f t="shared" si="11"/>
        <v>0</v>
      </c>
      <c r="R35" s="75">
        <f t="shared" si="5"/>
        <v>0</v>
      </c>
      <c r="S35" s="75">
        <f t="shared" si="6"/>
        <v>0</v>
      </c>
      <c r="T35" s="75">
        <f t="shared" si="7"/>
        <v>0</v>
      </c>
      <c r="U35" s="75">
        <f t="shared" si="8"/>
        <v>0</v>
      </c>
      <c r="V35" s="75">
        <f t="shared" si="10"/>
        <v>0</v>
      </c>
      <c r="W35" s="75">
        <f t="shared" si="9"/>
        <v>0</v>
      </c>
    </row>
    <row r="36" spans="1:23" ht="21.75" customHeight="1">
      <c r="A36" s="52">
        <v>31</v>
      </c>
      <c r="B36" s="63"/>
      <c r="C36" s="85">
        <f t="shared" si="1"/>
        <v>0</v>
      </c>
      <c r="D36" s="85">
        <f t="shared" si="2"/>
        <v>0</v>
      </c>
      <c r="E36" s="55"/>
      <c r="F36" s="56"/>
      <c r="G36" s="64"/>
      <c r="H36" s="65"/>
      <c r="I36" s="73"/>
      <c r="J36" s="73"/>
      <c r="K36" s="52"/>
      <c r="L36" s="85">
        <f t="shared" si="3"/>
        <v>0</v>
      </c>
      <c r="M36" s="74"/>
      <c r="N36" s="74"/>
      <c r="O36" s="71"/>
      <c r="P36" s="72"/>
      <c r="Q36" s="75">
        <f t="shared" si="11"/>
        <v>0</v>
      </c>
      <c r="R36" s="75">
        <f t="shared" si="5"/>
        <v>0</v>
      </c>
      <c r="S36" s="75">
        <f t="shared" si="6"/>
        <v>0</v>
      </c>
      <c r="T36" s="75">
        <f t="shared" si="7"/>
        <v>0</v>
      </c>
      <c r="U36" s="75">
        <f t="shared" si="8"/>
        <v>0</v>
      </c>
      <c r="V36" s="75">
        <f t="shared" si="10"/>
        <v>0</v>
      </c>
      <c r="W36" s="75">
        <f t="shared" si="9"/>
        <v>0</v>
      </c>
    </row>
  </sheetData>
  <mergeCells count="12">
    <mergeCell ref="W3:W4"/>
    <mergeCell ref="Q3:V3"/>
    <mergeCell ref="A5:B5"/>
    <mergeCell ref="A3:A4"/>
    <mergeCell ref="B3:B4"/>
    <mergeCell ref="C3:C4"/>
    <mergeCell ref="P3:P4"/>
    <mergeCell ref="A1:P1"/>
    <mergeCell ref="A2:B2"/>
    <mergeCell ref="O2:P2"/>
    <mergeCell ref="D3:K3"/>
    <mergeCell ref="L3:O3"/>
  </mergeCells>
  <phoneticPr fontId="70" type="noConversion"/>
  <printOptions horizontalCentered="1"/>
  <pageMargins left="0.70866141732283505" right="0.70866141732283505" top="0.94488188976377996" bottom="0.74803149606299202" header="0.31496062992126" footer="0.31496062992126"/>
  <pageSetup paperSize="9" scale="85" pageOrder="overThenDown" orientation="landscape"/>
  <headerFooter alignWithMargins="0">
    <oddHeader>&amp;L附件四：&amp;C&amp;"-,加粗"&amp;14</oddHead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pane xSplit="7" ySplit="10" topLeftCell="H18" activePane="bottomRight" state="frozen"/>
      <selection pane="topRight"/>
      <selection pane="bottomLeft"/>
      <selection pane="bottomRight" activeCell="J23" sqref="J23"/>
    </sheetView>
  </sheetViews>
  <sheetFormatPr defaultColWidth="9" defaultRowHeight="15.6"/>
  <cols>
    <col min="1" max="1" width="4" customWidth="1"/>
    <col min="2" max="2" width="8.5" customWidth="1"/>
    <col min="3" max="3" width="14.09765625" customWidth="1"/>
    <col min="4" max="5" width="15.59765625" customWidth="1"/>
    <col min="6" max="6" width="20" customWidth="1"/>
    <col min="7" max="8" width="15.59765625" customWidth="1"/>
  </cols>
  <sheetData>
    <row r="1" spans="1:8" s="37" customFormat="1" ht="26.25" customHeight="1">
      <c r="A1" s="351" t="s">
        <v>575</v>
      </c>
      <c r="B1" s="351"/>
      <c r="C1" s="351"/>
      <c r="D1" s="351"/>
      <c r="E1" s="351"/>
      <c r="F1" s="351"/>
      <c r="G1" s="351"/>
      <c r="H1" s="351"/>
    </row>
    <row r="2" spans="1:8" ht="22.5" customHeight="1">
      <c r="A2" s="411" t="str">
        <f>人员!A2</f>
        <v>填报单位：</v>
      </c>
      <c r="B2" s="411"/>
      <c r="C2" s="77">
        <f>封面!B5</f>
        <v>0</v>
      </c>
      <c r="H2" s="6" t="s">
        <v>490</v>
      </c>
    </row>
    <row r="3" spans="1:8" ht="22.5" customHeight="1">
      <c r="A3" s="78" t="s">
        <v>302</v>
      </c>
      <c r="B3" s="78" t="s">
        <v>303</v>
      </c>
      <c r="C3" s="79" t="s">
        <v>304</v>
      </c>
      <c r="D3" s="80" t="s">
        <v>576</v>
      </c>
      <c r="E3" s="80" t="s">
        <v>577</v>
      </c>
      <c r="F3" s="80" t="s">
        <v>578</v>
      </c>
      <c r="G3" s="80" t="s">
        <v>55</v>
      </c>
      <c r="H3" s="80" t="s">
        <v>579</v>
      </c>
    </row>
    <row r="4" spans="1:8" ht="22.5" customHeight="1">
      <c r="A4" s="412" t="s">
        <v>293</v>
      </c>
      <c r="B4" s="412"/>
      <c r="C4" s="42">
        <f>SUM(D4:H4)</f>
        <v>0</v>
      </c>
      <c r="D4" s="42">
        <f>SUM(D5:D7)</f>
        <v>0</v>
      </c>
      <c r="E4" s="42">
        <f>SUM(E5:E7)</f>
        <v>0</v>
      </c>
      <c r="F4" s="42">
        <f>SUM(F5:F7)</f>
        <v>0</v>
      </c>
      <c r="G4" s="42">
        <f>SUM(G5:G7)</f>
        <v>0</v>
      </c>
      <c r="H4" s="42">
        <f>SUM(H5:H7)</f>
        <v>0</v>
      </c>
    </row>
    <row r="5" spans="1:8" ht="22.5" customHeight="1">
      <c r="A5" s="41">
        <v>1</v>
      </c>
      <c r="B5" s="12"/>
      <c r="C5" s="11">
        <f>SUM(D5:H5)</f>
        <v>0</v>
      </c>
      <c r="D5" s="12"/>
      <c r="E5" s="12"/>
      <c r="F5" s="12"/>
      <c r="G5" s="12"/>
      <c r="H5" s="12"/>
    </row>
    <row r="6" spans="1:8" ht="22.5" customHeight="1">
      <c r="A6" s="41">
        <v>2</v>
      </c>
      <c r="B6" s="12"/>
      <c r="C6" s="11">
        <f>SUM(D6:H6)</f>
        <v>0</v>
      </c>
      <c r="D6" s="12"/>
      <c r="E6" s="12"/>
      <c r="F6" s="12"/>
      <c r="G6" s="12"/>
      <c r="H6" s="12"/>
    </row>
    <row r="7" spans="1:8" ht="22.5" customHeight="1">
      <c r="A7" s="41">
        <v>3</v>
      </c>
      <c r="B7" s="12"/>
      <c r="C7" s="11">
        <f>SUM(D7:H7)</f>
        <v>0</v>
      </c>
      <c r="D7" s="12"/>
      <c r="E7" s="12"/>
      <c r="F7" s="12"/>
      <c r="G7" s="12"/>
      <c r="H7" s="12"/>
    </row>
    <row r="8" spans="1:8" ht="36" customHeight="1">
      <c r="A8" s="413" t="s">
        <v>580</v>
      </c>
      <c r="B8" s="414"/>
      <c r="C8" s="414"/>
      <c r="D8" s="414"/>
      <c r="E8" s="414"/>
      <c r="F8" s="414"/>
      <c r="G8" s="414"/>
      <c r="H8" s="415"/>
    </row>
    <row r="9" spans="1:8" ht="22.5" customHeight="1">
      <c r="A9" s="78" t="s">
        <v>302</v>
      </c>
      <c r="B9" s="78" t="s">
        <v>303</v>
      </c>
      <c r="C9" s="79" t="s">
        <v>304</v>
      </c>
      <c r="D9" s="80" t="s">
        <v>576</v>
      </c>
      <c r="E9" s="80" t="s">
        <v>577</v>
      </c>
      <c r="F9" s="80" t="s">
        <v>581</v>
      </c>
      <c r="G9" s="80"/>
      <c r="H9" s="80"/>
    </row>
    <row r="10" spans="1:8" ht="22.5" customHeight="1">
      <c r="A10" s="412" t="s">
        <v>293</v>
      </c>
      <c r="B10" s="412"/>
      <c r="C10" s="42">
        <f t="shared" ref="C10:H10" si="0">SUM(C11:C85)</f>
        <v>71939.050000000017</v>
      </c>
      <c r="D10" s="42">
        <f t="shared" si="0"/>
        <v>68679.049999999988</v>
      </c>
      <c r="E10" s="42">
        <f t="shared" si="0"/>
        <v>0</v>
      </c>
      <c r="F10" s="42">
        <f t="shared" si="0"/>
        <v>3260</v>
      </c>
      <c r="G10" s="42">
        <f t="shared" si="0"/>
        <v>0</v>
      </c>
      <c r="H10" s="42">
        <f t="shared" si="0"/>
        <v>0</v>
      </c>
    </row>
    <row r="11" spans="1:8" ht="22.5" customHeight="1">
      <c r="A11" s="41">
        <v>1</v>
      </c>
      <c r="B11" s="81" t="s">
        <v>582</v>
      </c>
      <c r="C11" s="11">
        <f>SUM(D11:H11)</f>
        <v>4883.7299999999996</v>
      </c>
      <c r="D11" s="82">
        <v>4667.7299999999996</v>
      </c>
      <c r="E11" s="12"/>
      <c r="F11" s="13">
        <v>216</v>
      </c>
      <c r="G11" s="12"/>
      <c r="H11" s="12"/>
    </row>
    <row r="12" spans="1:8" ht="22.5" customHeight="1">
      <c r="A12" s="41">
        <v>2</v>
      </c>
      <c r="B12" s="81" t="s">
        <v>583</v>
      </c>
      <c r="C12" s="11">
        <f t="shared" ref="C12:C26" si="1">SUM(D12:H12)</f>
        <v>5170.8</v>
      </c>
      <c r="D12" s="82">
        <v>4982.8</v>
      </c>
      <c r="E12" s="12"/>
      <c r="F12" s="13">
        <v>188</v>
      </c>
      <c r="G12" s="12"/>
      <c r="H12" s="12"/>
    </row>
    <row r="13" spans="1:8" ht="22.5" customHeight="1">
      <c r="A13" s="41">
        <v>3</v>
      </c>
      <c r="B13" s="81" t="s">
        <v>584</v>
      </c>
      <c r="C13" s="11">
        <f t="shared" si="1"/>
        <v>3317.01</v>
      </c>
      <c r="D13" s="82">
        <v>3129.01</v>
      </c>
      <c r="E13" s="12"/>
      <c r="F13" s="13">
        <v>188</v>
      </c>
      <c r="G13" s="12"/>
      <c r="H13" s="12"/>
    </row>
    <row r="14" spans="1:8" ht="22.5" customHeight="1">
      <c r="A14" s="41">
        <v>4</v>
      </c>
      <c r="B14" s="81" t="s">
        <v>585</v>
      </c>
      <c r="C14" s="11">
        <f t="shared" si="1"/>
        <v>4661.74</v>
      </c>
      <c r="D14" s="82">
        <v>4445.74</v>
      </c>
      <c r="E14" s="12"/>
      <c r="F14" s="13">
        <v>216</v>
      </c>
      <c r="G14" s="12"/>
      <c r="H14" s="12"/>
    </row>
    <row r="15" spans="1:8" ht="22.5" customHeight="1">
      <c r="A15" s="41">
        <v>5</v>
      </c>
      <c r="B15" s="81" t="s">
        <v>586</v>
      </c>
      <c r="C15" s="11">
        <f t="shared" si="1"/>
        <v>4880.5200000000004</v>
      </c>
      <c r="D15" s="82">
        <v>4664.5200000000004</v>
      </c>
      <c r="E15" s="12"/>
      <c r="F15" s="13">
        <v>216</v>
      </c>
      <c r="G15" s="12"/>
      <c r="H15" s="12"/>
    </row>
    <row r="16" spans="1:8" ht="22.5" customHeight="1">
      <c r="A16" s="41">
        <v>6</v>
      </c>
      <c r="B16" s="81" t="s">
        <v>587</v>
      </c>
      <c r="C16" s="11">
        <f t="shared" si="1"/>
        <v>5025.72</v>
      </c>
      <c r="D16" s="82">
        <v>4809.72</v>
      </c>
      <c r="E16" s="12"/>
      <c r="F16" s="13">
        <v>216</v>
      </c>
      <c r="G16" s="12"/>
      <c r="H16" s="12"/>
    </row>
    <row r="17" spans="1:8" ht="22.5" customHeight="1">
      <c r="A17" s="83">
        <v>7</v>
      </c>
      <c r="B17" s="81" t="s">
        <v>588</v>
      </c>
      <c r="C17" s="11">
        <f t="shared" si="1"/>
        <v>5132.28</v>
      </c>
      <c r="D17" s="82">
        <v>4916.28</v>
      </c>
      <c r="E17" s="12"/>
      <c r="F17" s="13">
        <v>216</v>
      </c>
      <c r="G17" s="12"/>
      <c r="H17" s="12"/>
    </row>
    <row r="18" spans="1:8" ht="22.5" customHeight="1">
      <c r="A18" s="41">
        <v>8</v>
      </c>
      <c r="B18" s="84" t="s">
        <v>589</v>
      </c>
      <c r="C18" s="11">
        <f t="shared" si="1"/>
        <v>4990.68</v>
      </c>
      <c r="D18" s="82">
        <v>4774.68</v>
      </c>
      <c r="E18" s="12"/>
      <c r="F18" s="13">
        <v>216</v>
      </c>
      <c r="G18" s="12"/>
      <c r="H18" s="12"/>
    </row>
    <row r="19" spans="1:8" ht="22.5" customHeight="1">
      <c r="A19" s="41">
        <v>9</v>
      </c>
      <c r="B19" s="84" t="s">
        <v>590</v>
      </c>
      <c r="C19" s="11">
        <f t="shared" si="1"/>
        <v>3600.73</v>
      </c>
      <c r="D19" s="82">
        <v>3412.73</v>
      </c>
      <c r="E19" s="12"/>
      <c r="F19" s="13">
        <v>188</v>
      </c>
      <c r="G19" s="12"/>
      <c r="H19" s="12"/>
    </row>
    <row r="20" spans="1:8" ht="22.5" customHeight="1">
      <c r="A20" s="41">
        <v>10</v>
      </c>
      <c r="B20" s="84" t="s">
        <v>591</v>
      </c>
      <c r="C20" s="11">
        <f t="shared" si="1"/>
        <v>3813.98</v>
      </c>
      <c r="D20" s="82">
        <v>3625.98</v>
      </c>
      <c r="E20" s="12"/>
      <c r="F20" s="13">
        <v>188</v>
      </c>
      <c r="G20" s="12"/>
      <c r="H20" s="12"/>
    </row>
    <row r="21" spans="1:8">
      <c r="A21" s="41">
        <v>11</v>
      </c>
      <c r="B21" s="84" t="s">
        <v>592</v>
      </c>
      <c r="C21" s="11">
        <f t="shared" si="1"/>
        <v>4599.7299999999996</v>
      </c>
      <c r="D21" s="82">
        <v>4411.7299999999996</v>
      </c>
      <c r="E21" s="12"/>
      <c r="F21" s="13">
        <v>188</v>
      </c>
      <c r="G21" s="12"/>
      <c r="H21" s="12"/>
    </row>
    <row r="22" spans="1:8">
      <c r="A22" s="41">
        <v>12</v>
      </c>
      <c r="B22" s="84" t="s">
        <v>593</v>
      </c>
      <c r="C22" s="11">
        <f t="shared" si="1"/>
        <v>4958.79</v>
      </c>
      <c r="D22" s="82">
        <v>4742.79</v>
      </c>
      <c r="E22" s="12"/>
      <c r="F22" s="13">
        <v>216</v>
      </c>
      <c r="G22" s="12"/>
      <c r="H22" s="12"/>
    </row>
    <row r="23" spans="1:8">
      <c r="A23" s="41">
        <v>13</v>
      </c>
      <c r="B23" s="84" t="s">
        <v>594</v>
      </c>
      <c r="C23" s="11">
        <f t="shared" si="1"/>
        <v>4719.88</v>
      </c>
      <c r="D23" s="82">
        <v>4503.88</v>
      </c>
      <c r="E23" s="12"/>
      <c r="F23" s="13">
        <v>216</v>
      </c>
      <c r="G23" s="12"/>
      <c r="H23" s="12"/>
    </row>
    <row r="24" spans="1:8">
      <c r="A24" s="41">
        <v>14</v>
      </c>
      <c r="B24" s="84" t="s">
        <v>595</v>
      </c>
      <c r="C24" s="11">
        <f t="shared" si="1"/>
        <v>4838.42</v>
      </c>
      <c r="D24" s="82">
        <v>4622.42</v>
      </c>
      <c r="E24" s="12"/>
      <c r="F24" s="13">
        <v>216</v>
      </c>
      <c r="G24" s="12"/>
      <c r="H24" s="12"/>
    </row>
    <row r="25" spans="1:8">
      <c r="A25" s="41">
        <v>15</v>
      </c>
      <c r="B25" s="287" t="s">
        <v>728</v>
      </c>
      <c r="C25" s="12">
        <f t="shared" si="1"/>
        <v>3774.6</v>
      </c>
      <c r="D25" s="288">
        <v>3586.6</v>
      </c>
      <c r="E25" s="12"/>
      <c r="F25" s="285">
        <v>188</v>
      </c>
      <c r="G25" s="285"/>
      <c r="H25" s="12"/>
    </row>
    <row r="26" spans="1:8">
      <c r="A26" s="41">
        <v>16</v>
      </c>
      <c r="B26" s="285" t="s">
        <v>596</v>
      </c>
      <c r="C26" s="12">
        <f t="shared" si="1"/>
        <v>3570.44</v>
      </c>
      <c r="D26" s="288">
        <v>3382.44</v>
      </c>
      <c r="E26" s="12"/>
      <c r="F26" s="285">
        <v>188</v>
      </c>
      <c r="G26" s="285"/>
      <c r="H26" s="12"/>
    </row>
  </sheetData>
  <mergeCells count="5">
    <mergeCell ref="A1:H1"/>
    <mergeCell ref="A2:B2"/>
    <mergeCell ref="A4:B4"/>
    <mergeCell ref="A8:H8"/>
    <mergeCell ref="A10:B10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W36"/>
  <sheetViews>
    <sheetView workbookViewId="0">
      <pane xSplit="15" ySplit="5" topLeftCell="P6" activePane="bottomRight" state="frozen"/>
      <selection pane="topRight"/>
      <selection pane="bottomLeft"/>
      <selection pane="bottomRight" activeCell="B6" sqref="B6"/>
    </sheetView>
  </sheetViews>
  <sheetFormatPr defaultColWidth="8" defaultRowHeight="15.6"/>
  <cols>
    <col min="1" max="1" width="4.19921875" style="44" customWidth="1"/>
    <col min="2" max="2" width="8.8984375" style="45" customWidth="1"/>
    <col min="3" max="3" width="9.19921875" style="45" customWidth="1"/>
    <col min="4" max="16" width="7.09765625" style="45" customWidth="1"/>
    <col min="17" max="20" width="8.8984375" style="45" customWidth="1"/>
    <col min="21" max="22" width="8" style="45" customWidth="1"/>
    <col min="23" max="23" width="7.3984375" style="45" customWidth="1"/>
    <col min="24" max="16384" width="8" style="45"/>
  </cols>
  <sheetData>
    <row r="1" spans="1:23" ht="23.25" customHeight="1">
      <c r="A1" s="398" t="s">
        <v>597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23" ht="19.5" customHeight="1">
      <c r="A2" s="399" t="s">
        <v>73</v>
      </c>
      <c r="B2" s="399"/>
      <c r="C2" s="47">
        <f>封面!B5</f>
        <v>0</v>
      </c>
      <c r="D2" s="48"/>
      <c r="L2" s="66"/>
      <c r="M2" s="67" t="s">
        <v>490</v>
      </c>
      <c r="N2" s="68"/>
    </row>
    <row r="3" spans="1:23" ht="18" customHeight="1">
      <c r="A3" s="409" t="s">
        <v>302</v>
      </c>
      <c r="B3" s="403" t="s">
        <v>303</v>
      </c>
      <c r="C3" s="405" t="s">
        <v>304</v>
      </c>
      <c r="D3" s="400" t="s">
        <v>305</v>
      </c>
      <c r="E3" s="400"/>
      <c r="F3" s="400"/>
      <c r="G3" s="400"/>
      <c r="H3" s="400"/>
      <c r="I3" s="400"/>
      <c r="J3" s="400"/>
      <c r="K3" s="400"/>
      <c r="L3" s="400" t="s">
        <v>306</v>
      </c>
      <c r="M3" s="400"/>
      <c r="N3" s="400"/>
      <c r="O3" s="400"/>
      <c r="P3" s="400" t="s">
        <v>491</v>
      </c>
      <c r="Q3" s="416" t="s">
        <v>598</v>
      </c>
      <c r="R3" s="417"/>
      <c r="S3" s="417"/>
      <c r="T3" s="417"/>
      <c r="U3" s="418"/>
      <c r="V3" s="419" t="s">
        <v>599</v>
      </c>
      <c r="W3" s="419" t="s">
        <v>600</v>
      </c>
    </row>
    <row r="4" spans="1:23" s="43" customFormat="1" ht="30" customHeight="1">
      <c r="A4" s="410"/>
      <c r="B4" s="404"/>
      <c r="C4" s="406"/>
      <c r="D4" s="49" t="s">
        <v>25</v>
      </c>
      <c r="E4" s="50" t="s">
        <v>308</v>
      </c>
      <c r="F4" s="50" t="s">
        <v>309</v>
      </c>
      <c r="G4" s="50" t="s">
        <v>310</v>
      </c>
      <c r="H4" s="50" t="s">
        <v>494</v>
      </c>
      <c r="I4" s="50" t="s">
        <v>311</v>
      </c>
      <c r="J4" s="50" t="s">
        <v>495</v>
      </c>
      <c r="K4" s="50" t="s">
        <v>496</v>
      </c>
      <c r="L4" s="49" t="s">
        <v>25</v>
      </c>
      <c r="M4" s="50" t="s">
        <v>497</v>
      </c>
      <c r="N4" s="50" t="s">
        <v>313</v>
      </c>
      <c r="O4" s="50" t="s">
        <v>498</v>
      </c>
      <c r="P4" s="400"/>
      <c r="Q4" s="49" t="s">
        <v>500</v>
      </c>
      <c r="R4" s="49" t="s">
        <v>501</v>
      </c>
      <c r="S4" s="49" t="s">
        <v>502</v>
      </c>
      <c r="T4" s="49" t="s">
        <v>503</v>
      </c>
      <c r="U4" s="49" t="s">
        <v>574</v>
      </c>
      <c r="V4" s="420"/>
      <c r="W4" s="420"/>
    </row>
    <row r="5" spans="1:23" s="43" customFormat="1" ht="25.5" customHeight="1">
      <c r="A5" s="402" t="s">
        <v>293</v>
      </c>
      <c r="B5" s="402"/>
      <c r="C5" s="51">
        <f t="shared" ref="C5:W5" si="0">SUM(C6:C36)</f>
        <v>0</v>
      </c>
      <c r="D5" s="51">
        <f t="shared" si="0"/>
        <v>0</v>
      </c>
      <c r="E5" s="51">
        <f t="shared" si="0"/>
        <v>0</v>
      </c>
      <c r="F5" s="51">
        <f t="shared" si="0"/>
        <v>0</v>
      </c>
      <c r="G5" s="51">
        <f t="shared" si="0"/>
        <v>0</v>
      </c>
      <c r="H5" s="51">
        <f t="shared" si="0"/>
        <v>0</v>
      </c>
      <c r="I5" s="51">
        <f t="shared" si="0"/>
        <v>0</v>
      </c>
      <c r="J5" s="51">
        <f t="shared" si="0"/>
        <v>0</v>
      </c>
      <c r="K5" s="51">
        <f t="shared" si="0"/>
        <v>0</v>
      </c>
      <c r="L5" s="51">
        <f t="shared" si="0"/>
        <v>0</v>
      </c>
      <c r="M5" s="51">
        <f t="shared" si="0"/>
        <v>0</v>
      </c>
      <c r="N5" s="51">
        <f t="shared" si="0"/>
        <v>0</v>
      </c>
      <c r="O5" s="51">
        <f t="shared" si="0"/>
        <v>0</v>
      </c>
      <c r="P5" s="51">
        <f t="shared" si="0"/>
        <v>0</v>
      </c>
      <c r="Q5" s="51">
        <f t="shared" si="0"/>
        <v>0</v>
      </c>
      <c r="R5" s="51">
        <f t="shared" si="0"/>
        <v>0</v>
      </c>
      <c r="S5" s="51">
        <f t="shared" si="0"/>
        <v>0</v>
      </c>
      <c r="T5" s="51">
        <f t="shared" si="0"/>
        <v>0</v>
      </c>
      <c r="U5" s="51">
        <f t="shared" si="0"/>
        <v>0</v>
      </c>
      <c r="V5" s="51">
        <f t="shared" si="0"/>
        <v>0</v>
      </c>
      <c r="W5" s="51">
        <f t="shared" si="0"/>
        <v>0</v>
      </c>
    </row>
    <row r="6" spans="1:23" ht="21.75" customHeight="1">
      <c r="A6" s="52">
        <v>1</v>
      </c>
      <c r="B6" s="53"/>
      <c r="C6" s="54">
        <f t="shared" ref="C6:C36" si="1">SUM(D6,L6,P6)</f>
        <v>0</v>
      </c>
      <c r="D6" s="54">
        <f t="shared" ref="D6:D36" si="2">SUM(E6:K6)</f>
        <v>0</v>
      </c>
      <c r="E6" s="55"/>
      <c r="F6" s="56"/>
      <c r="G6" s="57"/>
      <c r="H6" s="57"/>
      <c r="I6" s="57"/>
      <c r="J6" s="69"/>
      <c r="K6" s="52"/>
      <c r="L6" s="54">
        <f t="shared" ref="L6:L36" si="3">SUM(M6:O6)</f>
        <v>0</v>
      </c>
      <c r="M6" s="70"/>
      <c r="N6" s="70"/>
      <c r="O6" s="71"/>
      <c r="P6" s="72"/>
      <c r="Q6" s="75">
        <f t="shared" ref="Q6:Q36" si="4">(D6+M6)*8%+D6/12*8%</f>
        <v>0</v>
      </c>
      <c r="R6" s="75">
        <f t="shared" ref="R6:R36" si="5">(D6+M6)*0.5%+D6/12*0.5%</f>
        <v>0</v>
      </c>
      <c r="S6" s="75">
        <f t="shared" ref="S6:S36" si="6">(D6+M6)*0.1%+D6/12*0.1%</f>
        <v>0</v>
      </c>
      <c r="T6" s="75">
        <f t="shared" ref="T6:T36" si="7">(D6+M6)*1%+D6/12*1%</f>
        <v>0</v>
      </c>
      <c r="U6" s="75">
        <f>(D6+M6)*16%+D6/12*16%</f>
        <v>0</v>
      </c>
      <c r="V6" s="75">
        <f t="shared" ref="V6:V36" si="8">(D6+M6)*12%</f>
        <v>0</v>
      </c>
      <c r="W6" s="76">
        <f t="shared" ref="W6:W36" si="9">Q6+R6+S6+T6+U6</f>
        <v>0</v>
      </c>
    </row>
    <row r="7" spans="1:23" ht="21.75" customHeight="1">
      <c r="A7" s="52">
        <v>2</v>
      </c>
      <c r="B7" s="53"/>
      <c r="C7" s="54">
        <f t="shared" si="1"/>
        <v>0</v>
      </c>
      <c r="D7" s="54">
        <f t="shared" si="2"/>
        <v>0</v>
      </c>
      <c r="E7" s="55"/>
      <c r="F7" s="56"/>
      <c r="G7" s="57"/>
      <c r="H7" s="57"/>
      <c r="I7" s="57"/>
      <c r="J7" s="69"/>
      <c r="K7" s="52"/>
      <c r="L7" s="54">
        <f t="shared" si="3"/>
        <v>0</v>
      </c>
      <c r="M7" s="70"/>
      <c r="N7" s="70"/>
      <c r="O7" s="71"/>
      <c r="P7" s="72"/>
      <c r="Q7" s="75">
        <f t="shared" si="4"/>
        <v>0</v>
      </c>
      <c r="R7" s="75">
        <f t="shared" si="5"/>
        <v>0</v>
      </c>
      <c r="S7" s="75">
        <f t="shared" si="6"/>
        <v>0</v>
      </c>
      <c r="T7" s="75">
        <f t="shared" si="7"/>
        <v>0</v>
      </c>
      <c r="U7" s="75">
        <f t="shared" ref="U7:U36" si="10">(D7+M7)*16%+D7/12*16%</f>
        <v>0</v>
      </c>
      <c r="V7" s="75">
        <f t="shared" si="8"/>
        <v>0</v>
      </c>
      <c r="W7" s="76">
        <f t="shared" si="9"/>
        <v>0</v>
      </c>
    </row>
    <row r="8" spans="1:23" ht="21.75" customHeight="1">
      <c r="A8" s="52">
        <v>3</v>
      </c>
      <c r="B8" s="53"/>
      <c r="C8" s="54">
        <f t="shared" si="1"/>
        <v>0</v>
      </c>
      <c r="D8" s="54">
        <f t="shared" si="2"/>
        <v>0</v>
      </c>
      <c r="E8" s="55"/>
      <c r="F8" s="56"/>
      <c r="G8" s="57"/>
      <c r="H8" s="57"/>
      <c r="I8" s="57"/>
      <c r="J8" s="69"/>
      <c r="K8" s="52"/>
      <c r="L8" s="54">
        <f t="shared" si="3"/>
        <v>0</v>
      </c>
      <c r="M8" s="70"/>
      <c r="N8" s="70"/>
      <c r="O8" s="71"/>
      <c r="P8" s="72"/>
      <c r="Q8" s="75">
        <f t="shared" si="4"/>
        <v>0</v>
      </c>
      <c r="R8" s="75">
        <f t="shared" si="5"/>
        <v>0</v>
      </c>
      <c r="S8" s="75">
        <f t="shared" si="6"/>
        <v>0</v>
      </c>
      <c r="T8" s="75">
        <f t="shared" si="7"/>
        <v>0</v>
      </c>
      <c r="U8" s="75">
        <f t="shared" si="10"/>
        <v>0</v>
      </c>
      <c r="V8" s="75">
        <f t="shared" si="8"/>
        <v>0</v>
      </c>
      <c r="W8" s="76">
        <f t="shared" si="9"/>
        <v>0</v>
      </c>
    </row>
    <row r="9" spans="1:23" ht="21.75" customHeight="1">
      <c r="A9" s="52">
        <v>4</v>
      </c>
      <c r="B9" s="53"/>
      <c r="C9" s="54">
        <f t="shared" si="1"/>
        <v>0</v>
      </c>
      <c r="D9" s="54">
        <f t="shared" si="2"/>
        <v>0</v>
      </c>
      <c r="E9" s="55"/>
      <c r="F9" s="56"/>
      <c r="G9" s="57"/>
      <c r="H9" s="57"/>
      <c r="I9" s="57"/>
      <c r="J9" s="69"/>
      <c r="K9" s="52"/>
      <c r="L9" s="54">
        <f t="shared" si="3"/>
        <v>0</v>
      </c>
      <c r="M9" s="70"/>
      <c r="N9" s="70"/>
      <c r="O9" s="71"/>
      <c r="P9" s="72"/>
      <c r="Q9" s="75">
        <f t="shared" si="4"/>
        <v>0</v>
      </c>
      <c r="R9" s="75">
        <f t="shared" si="5"/>
        <v>0</v>
      </c>
      <c r="S9" s="75">
        <f t="shared" si="6"/>
        <v>0</v>
      </c>
      <c r="T9" s="75">
        <f t="shared" si="7"/>
        <v>0</v>
      </c>
      <c r="U9" s="75">
        <f t="shared" si="10"/>
        <v>0</v>
      </c>
      <c r="V9" s="75">
        <f t="shared" si="8"/>
        <v>0</v>
      </c>
      <c r="W9" s="76">
        <f t="shared" si="9"/>
        <v>0</v>
      </c>
    </row>
    <row r="10" spans="1:23" ht="21.75" customHeight="1">
      <c r="A10" s="52">
        <v>5</v>
      </c>
      <c r="B10" s="53"/>
      <c r="C10" s="54">
        <f t="shared" si="1"/>
        <v>0</v>
      </c>
      <c r="D10" s="54">
        <f t="shared" si="2"/>
        <v>0</v>
      </c>
      <c r="E10" s="55"/>
      <c r="F10" s="56"/>
      <c r="G10" s="57"/>
      <c r="H10" s="57"/>
      <c r="I10" s="57"/>
      <c r="J10" s="69"/>
      <c r="K10" s="52"/>
      <c r="L10" s="54">
        <f t="shared" si="3"/>
        <v>0</v>
      </c>
      <c r="M10" s="70"/>
      <c r="N10" s="70"/>
      <c r="O10" s="71"/>
      <c r="P10" s="72"/>
      <c r="Q10" s="75">
        <f t="shared" si="4"/>
        <v>0</v>
      </c>
      <c r="R10" s="75">
        <f t="shared" si="5"/>
        <v>0</v>
      </c>
      <c r="S10" s="75">
        <f t="shared" si="6"/>
        <v>0</v>
      </c>
      <c r="T10" s="75">
        <f t="shared" si="7"/>
        <v>0</v>
      </c>
      <c r="U10" s="75">
        <f t="shared" si="10"/>
        <v>0</v>
      </c>
      <c r="V10" s="75">
        <f t="shared" si="8"/>
        <v>0</v>
      </c>
      <c r="W10" s="76">
        <f t="shared" si="9"/>
        <v>0</v>
      </c>
    </row>
    <row r="11" spans="1:23" ht="21.75" customHeight="1">
      <c r="A11" s="52">
        <v>6</v>
      </c>
      <c r="B11" s="53"/>
      <c r="C11" s="54">
        <f t="shared" si="1"/>
        <v>0</v>
      </c>
      <c r="D11" s="54">
        <f t="shared" si="2"/>
        <v>0</v>
      </c>
      <c r="E11" s="55"/>
      <c r="F11" s="56"/>
      <c r="G11" s="57"/>
      <c r="H11" s="57"/>
      <c r="I11" s="57"/>
      <c r="J11" s="69"/>
      <c r="K11" s="52"/>
      <c r="L11" s="54">
        <f t="shared" si="3"/>
        <v>0</v>
      </c>
      <c r="M11" s="70"/>
      <c r="N11" s="70"/>
      <c r="O11" s="71"/>
      <c r="P11" s="72"/>
      <c r="Q11" s="75">
        <f t="shared" si="4"/>
        <v>0</v>
      </c>
      <c r="R11" s="75">
        <f t="shared" si="5"/>
        <v>0</v>
      </c>
      <c r="S11" s="75">
        <f t="shared" si="6"/>
        <v>0</v>
      </c>
      <c r="T11" s="75">
        <f t="shared" si="7"/>
        <v>0</v>
      </c>
      <c r="U11" s="75">
        <f t="shared" si="10"/>
        <v>0</v>
      </c>
      <c r="V11" s="75">
        <f t="shared" si="8"/>
        <v>0</v>
      </c>
      <c r="W11" s="76">
        <f t="shared" si="9"/>
        <v>0</v>
      </c>
    </row>
    <row r="12" spans="1:23" ht="21.75" customHeight="1">
      <c r="A12" s="52">
        <v>7</v>
      </c>
      <c r="B12" s="53"/>
      <c r="C12" s="54">
        <f t="shared" si="1"/>
        <v>0</v>
      </c>
      <c r="D12" s="54">
        <f t="shared" si="2"/>
        <v>0</v>
      </c>
      <c r="E12" s="55"/>
      <c r="F12" s="56"/>
      <c r="G12" s="57"/>
      <c r="H12" s="57"/>
      <c r="I12" s="57"/>
      <c r="J12" s="69"/>
      <c r="K12" s="52"/>
      <c r="L12" s="54">
        <f t="shared" si="3"/>
        <v>0</v>
      </c>
      <c r="M12" s="70"/>
      <c r="N12" s="70"/>
      <c r="O12" s="71"/>
      <c r="P12" s="72"/>
      <c r="Q12" s="75">
        <f t="shared" si="4"/>
        <v>0</v>
      </c>
      <c r="R12" s="75">
        <f t="shared" si="5"/>
        <v>0</v>
      </c>
      <c r="S12" s="75">
        <f t="shared" si="6"/>
        <v>0</v>
      </c>
      <c r="T12" s="75">
        <f t="shared" si="7"/>
        <v>0</v>
      </c>
      <c r="U12" s="75">
        <f t="shared" si="10"/>
        <v>0</v>
      </c>
      <c r="V12" s="75">
        <f t="shared" si="8"/>
        <v>0</v>
      </c>
      <c r="W12" s="76">
        <f t="shared" si="9"/>
        <v>0</v>
      </c>
    </row>
    <row r="13" spans="1:23" ht="21.75" customHeight="1">
      <c r="A13" s="52">
        <v>8</v>
      </c>
      <c r="B13" s="53"/>
      <c r="C13" s="54">
        <f t="shared" si="1"/>
        <v>0</v>
      </c>
      <c r="D13" s="54">
        <f t="shared" si="2"/>
        <v>0</v>
      </c>
      <c r="E13" s="55"/>
      <c r="F13" s="56"/>
      <c r="G13" s="57"/>
      <c r="H13" s="57"/>
      <c r="I13" s="57"/>
      <c r="J13" s="69"/>
      <c r="K13" s="52"/>
      <c r="L13" s="54">
        <f t="shared" si="3"/>
        <v>0</v>
      </c>
      <c r="M13" s="70"/>
      <c r="N13" s="70"/>
      <c r="O13" s="71"/>
      <c r="P13" s="72"/>
      <c r="Q13" s="75">
        <f t="shared" si="4"/>
        <v>0</v>
      </c>
      <c r="R13" s="75">
        <f t="shared" si="5"/>
        <v>0</v>
      </c>
      <c r="S13" s="75">
        <f t="shared" si="6"/>
        <v>0</v>
      </c>
      <c r="T13" s="75">
        <f t="shared" si="7"/>
        <v>0</v>
      </c>
      <c r="U13" s="75">
        <f t="shared" si="10"/>
        <v>0</v>
      </c>
      <c r="V13" s="75">
        <f t="shared" si="8"/>
        <v>0</v>
      </c>
      <c r="W13" s="76">
        <f t="shared" si="9"/>
        <v>0</v>
      </c>
    </row>
    <row r="14" spans="1:23" ht="21.75" customHeight="1">
      <c r="A14" s="52">
        <v>9</v>
      </c>
      <c r="B14" s="53"/>
      <c r="C14" s="54">
        <f t="shared" si="1"/>
        <v>0</v>
      </c>
      <c r="D14" s="54">
        <f t="shared" si="2"/>
        <v>0</v>
      </c>
      <c r="E14" s="55"/>
      <c r="F14" s="56"/>
      <c r="G14" s="57"/>
      <c r="H14" s="57"/>
      <c r="I14" s="57"/>
      <c r="J14" s="69"/>
      <c r="K14" s="52"/>
      <c r="L14" s="54">
        <f t="shared" si="3"/>
        <v>0</v>
      </c>
      <c r="M14" s="70"/>
      <c r="N14" s="70"/>
      <c r="O14" s="71"/>
      <c r="P14" s="72"/>
      <c r="Q14" s="75">
        <f t="shared" si="4"/>
        <v>0</v>
      </c>
      <c r="R14" s="75">
        <f t="shared" si="5"/>
        <v>0</v>
      </c>
      <c r="S14" s="75">
        <f t="shared" si="6"/>
        <v>0</v>
      </c>
      <c r="T14" s="75">
        <f t="shared" si="7"/>
        <v>0</v>
      </c>
      <c r="U14" s="75">
        <f t="shared" si="10"/>
        <v>0</v>
      </c>
      <c r="V14" s="75">
        <f t="shared" si="8"/>
        <v>0</v>
      </c>
      <c r="W14" s="76">
        <f t="shared" si="9"/>
        <v>0</v>
      </c>
    </row>
    <row r="15" spans="1:23" ht="21.75" customHeight="1">
      <c r="A15" s="52">
        <v>10</v>
      </c>
      <c r="B15" s="53"/>
      <c r="C15" s="54">
        <f t="shared" si="1"/>
        <v>0</v>
      </c>
      <c r="D15" s="54">
        <f t="shared" si="2"/>
        <v>0</v>
      </c>
      <c r="E15" s="55"/>
      <c r="F15" s="56"/>
      <c r="G15" s="57"/>
      <c r="H15" s="57"/>
      <c r="I15" s="57"/>
      <c r="J15" s="69"/>
      <c r="K15" s="52"/>
      <c r="L15" s="54">
        <f t="shared" si="3"/>
        <v>0</v>
      </c>
      <c r="M15" s="70"/>
      <c r="N15" s="70"/>
      <c r="O15" s="71"/>
      <c r="P15" s="72"/>
      <c r="Q15" s="75">
        <f t="shared" si="4"/>
        <v>0</v>
      </c>
      <c r="R15" s="75">
        <f t="shared" si="5"/>
        <v>0</v>
      </c>
      <c r="S15" s="75">
        <f t="shared" si="6"/>
        <v>0</v>
      </c>
      <c r="T15" s="75">
        <f t="shared" si="7"/>
        <v>0</v>
      </c>
      <c r="U15" s="75">
        <f t="shared" si="10"/>
        <v>0</v>
      </c>
      <c r="V15" s="75">
        <f t="shared" si="8"/>
        <v>0</v>
      </c>
      <c r="W15" s="76">
        <f t="shared" si="9"/>
        <v>0</v>
      </c>
    </row>
    <row r="16" spans="1:23" ht="21.75" customHeight="1">
      <c r="A16" s="52">
        <v>11</v>
      </c>
      <c r="B16" s="53"/>
      <c r="C16" s="54">
        <f t="shared" si="1"/>
        <v>0</v>
      </c>
      <c r="D16" s="54">
        <f t="shared" si="2"/>
        <v>0</v>
      </c>
      <c r="E16" s="55"/>
      <c r="F16" s="56"/>
      <c r="G16" s="57"/>
      <c r="H16" s="57"/>
      <c r="I16" s="57"/>
      <c r="J16" s="69"/>
      <c r="K16" s="52"/>
      <c r="L16" s="54">
        <f t="shared" si="3"/>
        <v>0</v>
      </c>
      <c r="M16" s="70"/>
      <c r="N16" s="70"/>
      <c r="O16" s="71"/>
      <c r="P16" s="72"/>
      <c r="Q16" s="75">
        <f t="shared" si="4"/>
        <v>0</v>
      </c>
      <c r="R16" s="75">
        <f t="shared" si="5"/>
        <v>0</v>
      </c>
      <c r="S16" s="75">
        <f t="shared" si="6"/>
        <v>0</v>
      </c>
      <c r="T16" s="75">
        <f t="shared" si="7"/>
        <v>0</v>
      </c>
      <c r="U16" s="75">
        <f t="shared" si="10"/>
        <v>0</v>
      </c>
      <c r="V16" s="75">
        <f t="shared" si="8"/>
        <v>0</v>
      </c>
      <c r="W16" s="76">
        <f t="shared" si="9"/>
        <v>0</v>
      </c>
    </row>
    <row r="17" spans="1:23" ht="21.75" customHeight="1">
      <c r="A17" s="52">
        <v>12</v>
      </c>
      <c r="B17" s="53"/>
      <c r="C17" s="54">
        <f t="shared" si="1"/>
        <v>0</v>
      </c>
      <c r="D17" s="54">
        <f t="shared" si="2"/>
        <v>0</v>
      </c>
      <c r="E17" s="55"/>
      <c r="F17" s="56"/>
      <c r="G17" s="57"/>
      <c r="H17" s="57"/>
      <c r="I17" s="57"/>
      <c r="J17" s="69"/>
      <c r="K17" s="52"/>
      <c r="L17" s="54">
        <f t="shared" si="3"/>
        <v>0</v>
      </c>
      <c r="M17" s="70"/>
      <c r="N17" s="70"/>
      <c r="O17" s="71"/>
      <c r="P17" s="72"/>
      <c r="Q17" s="75">
        <f t="shared" si="4"/>
        <v>0</v>
      </c>
      <c r="R17" s="75">
        <f t="shared" si="5"/>
        <v>0</v>
      </c>
      <c r="S17" s="75">
        <f t="shared" si="6"/>
        <v>0</v>
      </c>
      <c r="T17" s="75">
        <f t="shared" si="7"/>
        <v>0</v>
      </c>
      <c r="U17" s="75">
        <f t="shared" si="10"/>
        <v>0</v>
      </c>
      <c r="V17" s="75">
        <f t="shared" si="8"/>
        <v>0</v>
      </c>
      <c r="W17" s="76">
        <f t="shared" si="9"/>
        <v>0</v>
      </c>
    </row>
    <row r="18" spans="1:23" ht="21.75" customHeight="1">
      <c r="A18" s="52">
        <v>13</v>
      </c>
      <c r="B18" s="53"/>
      <c r="C18" s="54">
        <f t="shared" si="1"/>
        <v>0</v>
      </c>
      <c r="D18" s="54">
        <f t="shared" si="2"/>
        <v>0</v>
      </c>
      <c r="E18" s="55"/>
      <c r="F18" s="56"/>
      <c r="G18" s="57"/>
      <c r="H18" s="57"/>
      <c r="I18" s="57"/>
      <c r="J18" s="69"/>
      <c r="K18" s="52"/>
      <c r="L18" s="54">
        <f t="shared" si="3"/>
        <v>0</v>
      </c>
      <c r="M18" s="70"/>
      <c r="N18" s="70"/>
      <c r="O18" s="71"/>
      <c r="P18" s="72"/>
      <c r="Q18" s="75">
        <f t="shared" si="4"/>
        <v>0</v>
      </c>
      <c r="R18" s="75">
        <f t="shared" si="5"/>
        <v>0</v>
      </c>
      <c r="S18" s="75">
        <f t="shared" si="6"/>
        <v>0</v>
      </c>
      <c r="T18" s="75">
        <f t="shared" si="7"/>
        <v>0</v>
      </c>
      <c r="U18" s="75">
        <f t="shared" si="10"/>
        <v>0</v>
      </c>
      <c r="V18" s="75">
        <f t="shared" si="8"/>
        <v>0</v>
      </c>
      <c r="W18" s="76">
        <f t="shared" si="9"/>
        <v>0</v>
      </c>
    </row>
    <row r="19" spans="1:23" ht="21.75" customHeight="1">
      <c r="A19" s="52">
        <v>14</v>
      </c>
      <c r="B19" s="53"/>
      <c r="C19" s="54">
        <f t="shared" si="1"/>
        <v>0</v>
      </c>
      <c r="D19" s="54">
        <f t="shared" si="2"/>
        <v>0</v>
      </c>
      <c r="E19" s="55"/>
      <c r="F19" s="56"/>
      <c r="G19" s="57"/>
      <c r="H19" s="57"/>
      <c r="I19" s="57"/>
      <c r="J19" s="69"/>
      <c r="K19" s="52"/>
      <c r="L19" s="54">
        <f t="shared" si="3"/>
        <v>0</v>
      </c>
      <c r="M19" s="70"/>
      <c r="N19" s="70"/>
      <c r="O19" s="71"/>
      <c r="P19" s="72"/>
      <c r="Q19" s="75">
        <f t="shared" si="4"/>
        <v>0</v>
      </c>
      <c r="R19" s="75">
        <f t="shared" si="5"/>
        <v>0</v>
      </c>
      <c r="S19" s="75">
        <f t="shared" si="6"/>
        <v>0</v>
      </c>
      <c r="T19" s="75">
        <f t="shared" si="7"/>
        <v>0</v>
      </c>
      <c r="U19" s="75">
        <f t="shared" si="10"/>
        <v>0</v>
      </c>
      <c r="V19" s="75">
        <f t="shared" si="8"/>
        <v>0</v>
      </c>
      <c r="W19" s="76">
        <f t="shared" si="9"/>
        <v>0</v>
      </c>
    </row>
    <row r="20" spans="1:23" ht="21.75" customHeight="1">
      <c r="A20" s="52">
        <v>15</v>
      </c>
      <c r="B20" s="53"/>
      <c r="C20" s="54">
        <f t="shared" si="1"/>
        <v>0</v>
      </c>
      <c r="D20" s="54">
        <f t="shared" si="2"/>
        <v>0</v>
      </c>
      <c r="E20" s="55"/>
      <c r="F20" s="56"/>
      <c r="G20" s="57"/>
      <c r="H20" s="57"/>
      <c r="I20" s="57"/>
      <c r="J20" s="69"/>
      <c r="K20" s="52"/>
      <c r="L20" s="54">
        <f t="shared" si="3"/>
        <v>0</v>
      </c>
      <c r="M20" s="70"/>
      <c r="N20" s="70"/>
      <c r="O20" s="71"/>
      <c r="P20" s="72"/>
      <c r="Q20" s="75">
        <f t="shared" si="4"/>
        <v>0</v>
      </c>
      <c r="R20" s="75">
        <f t="shared" si="5"/>
        <v>0</v>
      </c>
      <c r="S20" s="75">
        <f t="shared" si="6"/>
        <v>0</v>
      </c>
      <c r="T20" s="75">
        <f t="shared" si="7"/>
        <v>0</v>
      </c>
      <c r="U20" s="75">
        <f t="shared" si="10"/>
        <v>0</v>
      </c>
      <c r="V20" s="75">
        <f t="shared" si="8"/>
        <v>0</v>
      </c>
      <c r="W20" s="76">
        <f t="shared" si="9"/>
        <v>0</v>
      </c>
    </row>
    <row r="21" spans="1:23" ht="21.75" customHeight="1">
      <c r="A21" s="52">
        <v>16</v>
      </c>
      <c r="B21" s="53"/>
      <c r="C21" s="54">
        <f t="shared" si="1"/>
        <v>0</v>
      </c>
      <c r="D21" s="54">
        <f t="shared" si="2"/>
        <v>0</v>
      </c>
      <c r="E21" s="55"/>
      <c r="F21" s="56"/>
      <c r="G21" s="57"/>
      <c r="H21" s="57"/>
      <c r="I21" s="57"/>
      <c r="J21" s="69"/>
      <c r="K21" s="52"/>
      <c r="L21" s="54">
        <f t="shared" si="3"/>
        <v>0</v>
      </c>
      <c r="M21" s="70"/>
      <c r="N21" s="70"/>
      <c r="O21" s="71"/>
      <c r="P21" s="72"/>
      <c r="Q21" s="75">
        <f t="shared" si="4"/>
        <v>0</v>
      </c>
      <c r="R21" s="75">
        <f t="shared" si="5"/>
        <v>0</v>
      </c>
      <c r="S21" s="75">
        <f t="shared" si="6"/>
        <v>0</v>
      </c>
      <c r="T21" s="75">
        <f t="shared" si="7"/>
        <v>0</v>
      </c>
      <c r="U21" s="75">
        <f t="shared" si="10"/>
        <v>0</v>
      </c>
      <c r="V21" s="75">
        <f t="shared" si="8"/>
        <v>0</v>
      </c>
      <c r="W21" s="76">
        <f t="shared" si="9"/>
        <v>0</v>
      </c>
    </row>
    <row r="22" spans="1:23" ht="21.75" customHeight="1">
      <c r="A22" s="52">
        <v>17</v>
      </c>
      <c r="B22" s="53"/>
      <c r="C22" s="54">
        <f t="shared" si="1"/>
        <v>0</v>
      </c>
      <c r="D22" s="54">
        <f t="shared" si="2"/>
        <v>0</v>
      </c>
      <c r="E22" s="55"/>
      <c r="F22" s="56"/>
      <c r="G22" s="57"/>
      <c r="H22" s="57"/>
      <c r="I22" s="57"/>
      <c r="J22" s="69"/>
      <c r="K22" s="52"/>
      <c r="L22" s="54">
        <f t="shared" si="3"/>
        <v>0</v>
      </c>
      <c r="M22" s="70"/>
      <c r="N22" s="70"/>
      <c r="O22" s="71"/>
      <c r="P22" s="72"/>
      <c r="Q22" s="75">
        <f t="shared" si="4"/>
        <v>0</v>
      </c>
      <c r="R22" s="75">
        <f t="shared" si="5"/>
        <v>0</v>
      </c>
      <c r="S22" s="75">
        <f t="shared" si="6"/>
        <v>0</v>
      </c>
      <c r="T22" s="75">
        <f t="shared" si="7"/>
        <v>0</v>
      </c>
      <c r="U22" s="75">
        <f t="shared" si="10"/>
        <v>0</v>
      </c>
      <c r="V22" s="75">
        <f t="shared" si="8"/>
        <v>0</v>
      </c>
      <c r="W22" s="76">
        <f t="shared" si="9"/>
        <v>0</v>
      </c>
    </row>
    <row r="23" spans="1:23" ht="21.75" customHeight="1">
      <c r="A23" s="52">
        <v>18</v>
      </c>
      <c r="B23" s="53"/>
      <c r="C23" s="54">
        <f t="shared" si="1"/>
        <v>0</v>
      </c>
      <c r="D23" s="54">
        <f t="shared" si="2"/>
        <v>0</v>
      </c>
      <c r="E23" s="55"/>
      <c r="F23" s="56"/>
      <c r="G23" s="57"/>
      <c r="H23" s="57"/>
      <c r="I23" s="57"/>
      <c r="J23" s="69"/>
      <c r="K23" s="52"/>
      <c r="L23" s="54">
        <f t="shared" si="3"/>
        <v>0</v>
      </c>
      <c r="M23" s="70"/>
      <c r="N23" s="70"/>
      <c r="O23" s="71"/>
      <c r="P23" s="72"/>
      <c r="Q23" s="75">
        <f t="shared" si="4"/>
        <v>0</v>
      </c>
      <c r="R23" s="75">
        <f t="shared" si="5"/>
        <v>0</v>
      </c>
      <c r="S23" s="75">
        <f t="shared" si="6"/>
        <v>0</v>
      </c>
      <c r="T23" s="75">
        <f t="shared" si="7"/>
        <v>0</v>
      </c>
      <c r="U23" s="75">
        <f t="shared" si="10"/>
        <v>0</v>
      </c>
      <c r="V23" s="75">
        <f t="shared" si="8"/>
        <v>0</v>
      </c>
      <c r="W23" s="76">
        <f t="shared" si="9"/>
        <v>0</v>
      </c>
    </row>
    <row r="24" spans="1:23" ht="21.75" customHeight="1">
      <c r="A24" s="52">
        <v>19</v>
      </c>
      <c r="B24" s="53"/>
      <c r="C24" s="54">
        <f t="shared" si="1"/>
        <v>0</v>
      </c>
      <c r="D24" s="54">
        <f t="shared" si="2"/>
        <v>0</v>
      </c>
      <c r="E24" s="55"/>
      <c r="F24" s="56"/>
      <c r="G24" s="57"/>
      <c r="H24" s="57"/>
      <c r="I24" s="57"/>
      <c r="J24" s="69"/>
      <c r="K24" s="52"/>
      <c r="L24" s="54">
        <f t="shared" si="3"/>
        <v>0</v>
      </c>
      <c r="M24" s="70"/>
      <c r="N24" s="70"/>
      <c r="O24" s="71"/>
      <c r="P24" s="72"/>
      <c r="Q24" s="75">
        <f t="shared" si="4"/>
        <v>0</v>
      </c>
      <c r="R24" s="75">
        <f t="shared" si="5"/>
        <v>0</v>
      </c>
      <c r="S24" s="75">
        <f t="shared" si="6"/>
        <v>0</v>
      </c>
      <c r="T24" s="75">
        <f t="shared" si="7"/>
        <v>0</v>
      </c>
      <c r="U24" s="75">
        <f t="shared" si="10"/>
        <v>0</v>
      </c>
      <c r="V24" s="75">
        <f t="shared" si="8"/>
        <v>0</v>
      </c>
      <c r="W24" s="76">
        <f t="shared" si="9"/>
        <v>0</v>
      </c>
    </row>
    <row r="25" spans="1:23" ht="21.75" customHeight="1">
      <c r="A25" s="52">
        <v>20</v>
      </c>
      <c r="B25" s="58"/>
      <c r="C25" s="54">
        <f t="shared" si="1"/>
        <v>0</v>
      </c>
      <c r="D25" s="54">
        <f t="shared" si="2"/>
        <v>0</v>
      </c>
      <c r="E25" s="55"/>
      <c r="F25" s="56"/>
      <c r="G25" s="57"/>
      <c r="H25" s="57"/>
      <c r="I25" s="57"/>
      <c r="J25" s="69"/>
      <c r="K25" s="52"/>
      <c r="L25" s="54">
        <f t="shared" si="3"/>
        <v>0</v>
      </c>
      <c r="M25" s="70"/>
      <c r="N25" s="70"/>
      <c r="O25" s="71"/>
      <c r="P25" s="72"/>
      <c r="Q25" s="75">
        <f t="shared" si="4"/>
        <v>0</v>
      </c>
      <c r="R25" s="75">
        <f t="shared" si="5"/>
        <v>0</v>
      </c>
      <c r="S25" s="75">
        <f t="shared" si="6"/>
        <v>0</v>
      </c>
      <c r="T25" s="75">
        <f t="shared" si="7"/>
        <v>0</v>
      </c>
      <c r="U25" s="75">
        <f t="shared" si="10"/>
        <v>0</v>
      </c>
      <c r="V25" s="75">
        <f t="shared" si="8"/>
        <v>0</v>
      </c>
      <c r="W25" s="76">
        <f t="shared" si="9"/>
        <v>0</v>
      </c>
    </row>
    <row r="26" spans="1:23" ht="21.75" customHeight="1">
      <c r="A26" s="52">
        <v>21</v>
      </c>
      <c r="B26" s="59"/>
      <c r="C26" s="54">
        <f t="shared" si="1"/>
        <v>0</v>
      </c>
      <c r="D26" s="54">
        <f t="shared" si="2"/>
        <v>0</v>
      </c>
      <c r="E26" s="55"/>
      <c r="F26" s="56"/>
      <c r="G26" s="57"/>
      <c r="H26" s="57"/>
      <c r="I26" s="57"/>
      <c r="J26" s="69"/>
      <c r="K26" s="52"/>
      <c r="L26" s="54">
        <f t="shared" si="3"/>
        <v>0</v>
      </c>
      <c r="M26" s="70"/>
      <c r="N26" s="70"/>
      <c r="O26" s="71"/>
      <c r="P26" s="72"/>
      <c r="Q26" s="75">
        <f t="shared" si="4"/>
        <v>0</v>
      </c>
      <c r="R26" s="75">
        <f t="shared" si="5"/>
        <v>0</v>
      </c>
      <c r="S26" s="75">
        <f t="shared" si="6"/>
        <v>0</v>
      </c>
      <c r="T26" s="75">
        <f t="shared" si="7"/>
        <v>0</v>
      </c>
      <c r="U26" s="75">
        <f t="shared" si="10"/>
        <v>0</v>
      </c>
      <c r="V26" s="75">
        <f t="shared" si="8"/>
        <v>0</v>
      </c>
      <c r="W26" s="76">
        <f t="shared" si="9"/>
        <v>0</v>
      </c>
    </row>
    <row r="27" spans="1:23" ht="21.75" customHeight="1">
      <c r="A27" s="52">
        <v>22</v>
      </c>
      <c r="B27" s="60"/>
      <c r="C27" s="54">
        <f t="shared" si="1"/>
        <v>0</v>
      </c>
      <c r="D27" s="54">
        <f t="shared" si="2"/>
        <v>0</v>
      </c>
      <c r="E27" s="55"/>
      <c r="F27" s="56"/>
      <c r="G27" s="57"/>
      <c r="H27" s="57"/>
      <c r="I27" s="57"/>
      <c r="J27" s="69"/>
      <c r="K27" s="52"/>
      <c r="L27" s="54">
        <f t="shared" si="3"/>
        <v>0</v>
      </c>
      <c r="M27" s="70"/>
      <c r="N27" s="70"/>
      <c r="O27" s="71"/>
      <c r="P27" s="72"/>
      <c r="Q27" s="75">
        <f t="shared" si="4"/>
        <v>0</v>
      </c>
      <c r="R27" s="75">
        <f t="shared" si="5"/>
        <v>0</v>
      </c>
      <c r="S27" s="75">
        <f t="shared" si="6"/>
        <v>0</v>
      </c>
      <c r="T27" s="75">
        <f t="shared" si="7"/>
        <v>0</v>
      </c>
      <c r="U27" s="75">
        <f t="shared" si="10"/>
        <v>0</v>
      </c>
      <c r="V27" s="75">
        <f t="shared" si="8"/>
        <v>0</v>
      </c>
      <c r="W27" s="76">
        <f t="shared" si="9"/>
        <v>0</v>
      </c>
    </row>
    <row r="28" spans="1:23" ht="21.75" customHeight="1">
      <c r="A28" s="52">
        <v>23</v>
      </c>
      <c r="B28" s="60"/>
      <c r="C28" s="54">
        <f t="shared" si="1"/>
        <v>0</v>
      </c>
      <c r="D28" s="54">
        <f t="shared" si="2"/>
        <v>0</v>
      </c>
      <c r="E28" s="55"/>
      <c r="F28" s="56"/>
      <c r="G28" s="57"/>
      <c r="H28" s="57"/>
      <c r="I28" s="57"/>
      <c r="J28" s="69"/>
      <c r="K28" s="52"/>
      <c r="L28" s="54">
        <f t="shared" si="3"/>
        <v>0</v>
      </c>
      <c r="M28" s="70"/>
      <c r="N28" s="70"/>
      <c r="O28" s="71"/>
      <c r="P28" s="72"/>
      <c r="Q28" s="75">
        <f t="shared" si="4"/>
        <v>0</v>
      </c>
      <c r="R28" s="75">
        <f t="shared" si="5"/>
        <v>0</v>
      </c>
      <c r="S28" s="75">
        <f t="shared" si="6"/>
        <v>0</v>
      </c>
      <c r="T28" s="75">
        <f t="shared" si="7"/>
        <v>0</v>
      </c>
      <c r="U28" s="75">
        <f t="shared" si="10"/>
        <v>0</v>
      </c>
      <c r="V28" s="75">
        <f t="shared" si="8"/>
        <v>0</v>
      </c>
      <c r="W28" s="76">
        <f t="shared" si="9"/>
        <v>0</v>
      </c>
    </row>
    <row r="29" spans="1:23" ht="21.75" customHeight="1">
      <c r="A29" s="52">
        <v>24</v>
      </c>
      <c r="B29" s="60"/>
      <c r="C29" s="54">
        <f t="shared" si="1"/>
        <v>0</v>
      </c>
      <c r="D29" s="54">
        <f t="shared" si="2"/>
        <v>0</v>
      </c>
      <c r="E29" s="55"/>
      <c r="F29" s="56"/>
      <c r="G29" s="57"/>
      <c r="H29" s="57"/>
      <c r="I29" s="57"/>
      <c r="J29" s="69"/>
      <c r="K29" s="52"/>
      <c r="L29" s="54">
        <f t="shared" si="3"/>
        <v>0</v>
      </c>
      <c r="M29" s="70"/>
      <c r="N29" s="70"/>
      <c r="O29" s="71"/>
      <c r="P29" s="72"/>
      <c r="Q29" s="75">
        <f t="shared" si="4"/>
        <v>0</v>
      </c>
      <c r="R29" s="75">
        <f t="shared" si="5"/>
        <v>0</v>
      </c>
      <c r="S29" s="75">
        <f t="shared" si="6"/>
        <v>0</v>
      </c>
      <c r="T29" s="75">
        <f t="shared" si="7"/>
        <v>0</v>
      </c>
      <c r="U29" s="75">
        <f t="shared" si="10"/>
        <v>0</v>
      </c>
      <c r="V29" s="75">
        <f t="shared" si="8"/>
        <v>0</v>
      </c>
      <c r="W29" s="76">
        <f t="shared" si="9"/>
        <v>0</v>
      </c>
    </row>
    <row r="30" spans="1:23" ht="21.75" customHeight="1">
      <c r="A30" s="52">
        <v>25</v>
      </c>
      <c r="B30" s="60"/>
      <c r="C30" s="54">
        <f t="shared" si="1"/>
        <v>0</v>
      </c>
      <c r="D30" s="54">
        <f t="shared" si="2"/>
        <v>0</v>
      </c>
      <c r="E30" s="55"/>
      <c r="F30" s="56"/>
      <c r="G30" s="57"/>
      <c r="H30" s="57"/>
      <c r="I30" s="57"/>
      <c r="J30" s="69"/>
      <c r="K30" s="52"/>
      <c r="L30" s="54">
        <f t="shared" si="3"/>
        <v>0</v>
      </c>
      <c r="M30" s="70"/>
      <c r="N30" s="70"/>
      <c r="O30" s="71"/>
      <c r="P30" s="72"/>
      <c r="Q30" s="75">
        <f t="shared" si="4"/>
        <v>0</v>
      </c>
      <c r="R30" s="75">
        <f t="shared" si="5"/>
        <v>0</v>
      </c>
      <c r="S30" s="75">
        <f t="shared" si="6"/>
        <v>0</v>
      </c>
      <c r="T30" s="75">
        <f t="shared" si="7"/>
        <v>0</v>
      </c>
      <c r="U30" s="75">
        <f t="shared" si="10"/>
        <v>0</v>
      </c>
      <c r="V30" s="75">
        <f t="shared" si="8"/>
        <v>0</v>
      </c>
      <c r="W30" s="76">
        <f t="shared" si="9"/>
        <v>0</v>
      </c>
    </row>
    <row r="31" spans="1:23" ht="21.75" customHeight="1">
      <c r="A31" s="52">
        <v>26</v>
      </c>
      <c r="B31" s="60"/>
      <c r="C31" s="54">
        <f t="shared" si="1"/>
        <v>0</v>
      </c>
      <c r="D31" s="54">
        <f t="shared" si="2"/>
        <v>0</v>
      </c>
      <c r="E31" s="55"/>
      <c r="F31" s="56"/>
      <c r="G31" s="57"/>
      <c r="H31" s="57"/>
      <c r="I31" s="57"/>
      <c r="J31" s="69"/>
      <c r="K31" s="52"/>
      <c r="L31" s="54">
        <f t="shared" si="3"/>
        <v>0</v>
      </c>
      <c r="M31" s="70"/>
      <c r="N31" s="70"/>
      <c r="O31" s="71"/>
      <c r="P31" s="72"/>
      <c r="Q31" s="75">
        <f t="shared" si="4"/>
        <v>0</v>
      </c>
      <c r="R31" s="75">
        <f t="shared" si="5"/>
        <v>0</v>
      </c>
      <c r="S31" s="75">
        <f t="shared" si="6"/>
        <v>0</v>
      </c>
      <c r="T31" s="75">
        <f t="shared" si="7"/>
        <v>0</v>
      </c>
      <c r="U31" s="75">
        <f t="shared" si="10"/>
        <v>0</v>
      </c>
      <c r="V31" s="75">
        <f t="shared" si="8"/>
        <v>0</v>
      </c>
      <c r="W31" s="76">
        <f t="shared" si="9"/>
        <v>0</v>
      </c>
    </row>
    <row r="32" spans="1:23" ht="21.75" customHeight="1">
      <c r="A32" s="52">
        <v>27</v>
      </c>
      <c r="B32" s="61"/>
      <c r="C32" s="54">
        <f t="shared" si="1"/>
        <v>0</v>
      </c>
      <c r="D32" s="54">
        <f t="shared" si="2"/>
        <v>0</v>
      </c>
      <c r="E32" s="55"/>
      <c r="F32" s="56"/>
      <c r="G32" s="57"/>
      <c r="H32" s="57"/>
      <c r="I32" s="57"/>
      <c r="J32" s="69"/>
      <c r="K32" s="52"/>
      <c r="L32" s="54">
        <f t="shared" si="3"/>
        <v>0</v>
      </c>
      <c r="M32" s="70"/>
      <c r="N32" s="70"/>
      <c r="O32" s="71"/>
      <c r="P32" s="72"/>
      <c r="Q32" s="75">
        <f t="shared" si="4"/>
        <v>0</v>
      </c>
      <c r="R32" s="75">
        <f t="shared" si="5"/>
        <v>0</v>
      </c>
      <c r="S32" s="75">
        <f t="shared" si="6"/>
        <v>0</v>
      </c>
      <c r="T32" s="75">
        <f t="shared" si="7"/>
        <v>0</v>
      </c>
      <c r="U32" s="75">
        <f t="shared" si="10"/>
        <v>0</v>
      </c>
      <c r="V32" s="75">
        <f t="shared" si="8"/>
        <v>0</v>
      </c>
      <c r="W32" s="76">
        <f t="shared" si="9"/>
        <v>0</v>
      </c>
    </row>
    <row r="33" spans="1:23" ht="21.75" customHeight="1">
      <c r="A33" s="52">
        <v>28</v>
      </c>
      <c r="B33" s="61"/>
      <c r="C33" s="54">
        <f t="shared" si="1"/>
        <v>0</v>
      </c>
      <c r="D33" s="54">
        <f t="shared" si="2"/>
        <v>0</v>
      </c>
      <c r="E33" s="55"/>
      <c r="F33" s="56"/>
      <c r="G33" s="57"/>
      <c r="H33" s="57"/>
      <c r="I33" s="57"/>
      <c r="J33" s="69"/>
      <c r="K33" s="52"/>
      <c r="L33" s="54">
        <f t="shared" si="3"/>
        <v>0</v>
      </c>
      <c r="M33" s="70"/>
      <c r="N33" s="70"/>
      <c r="O33" s="71"/>
      <c r="P33" s="72"/>
      <c r="Q33" s="75">
        <f t="shared" si="4"/>
        <v>0</v>
      </c>
      <c r="R33" s="75">
        <f t="shared" si="5"/>
        <v>0</v>
      </c>
      <c r="S33" s="75">
        <f t="shared" si="6"/>
        <v>0</v>
      </c>
      <c r="T33" s="75">
        <f t="shared" si="7"/>
        <v>0</v>
      </c>
      <c r="U33" s="75">
        <f t="shared" si="10"/>
        <v>0</v>
      </c>
      <c r="V33" s="75">
        <f t="shared" si="8"/>
        <v>0</v>
      </c>
      <c r="W33" s="76">
        <f t="shared" si="9"/>
        <v>0</v>
      </c>
    </row>
    <row r="34" spans="1:23" ht="21.75" customHeight="1">
      <c r="A34" s="52">
        <v>29</v>
      </c>
      <c r="B34" s="61"/>
      <c r="C34" s="54">
        <f t="shared" si="1"/>
        <v>0</v>
      </c>
      <c r="D34" s="54">
        <f t="shared" si="2"/>
        <v>0</v>
      </c>
      <c r="E34" s="55"/>
      <c r="F34" s="56"/>
      <c r="G34" s="57"/>
      <c r="H34" s="57"/>
      <c r="I34" s="57"/>
      <c r="J34" s="69"/>
      <c r="K34" s="52"/>
      <c r="L34" s="54">
        <f t="shared" si="3"/>
        <v>0</v>
      </c>
      <c r="M34" s="70"/>
      <c r="N34" s="70"/>
      <c r="O34" s="71"/>
      <c r="P34" s="72"/>
      <c r="Q34" s="75">
        <f t="shared" si="4"/>
        <v>0</v>
      </c>
      <c r="R34" s="75">
        <f t="shared" si="5"/>
        <v>0</v>
      </c>
      <c r="S34" s="75">
        <f t="shared" si="6"/>
        <v>0</v>
      </c>
      <c r="T34" s="75">
        <f t="shared" si="7"/>
        <v>0</v>
      </c>
      <c r="U34" s="75">
        <f t="shared" si="10"/>
        <v>0</v>
      </c>
      <c r="V34" s="75">
        <f t="shared" si="8"/>
        <v>0</v>
      </c>
      <c r="W34" s="76">
        <f t="shared" si="9"/>
        <v>0</v>
      </c>
    </row>
    <row r="35" spans="1:23" ht="21.75" customHeight="1">
      <c r="A35" s="52">
        <v>30</v>
      </c>
      <c r="B35" s="62"/>
      <c r="C35" s="54">
        <f t="shared" si="1"/>
        <v>0</v>
      </c>
      <c r="D35" s="54">
        <f t="shared" si="2"/>
        <v>0</v>
      </c>
      <c r="E35" s="55"/>
      <c r="F35" s="56"/>
      <c r="G35" s="57"/>
      <c r="H35" s="57"/>
      <c r="I35" s="57"/>
      <c r="J35" s="69"/>
      <c r="K35" s="52"/>
      <c r="L35" s="54">
        <f t="shared" si="3"/>
        <v>0</v>
      </c>
      <c r="M35" s="70"/>
      <c r="N35" s="70"/>
      <c r="O35" s="71"/>
      <c r="P35" s="72"/>
      <c r="Q35" s="75">
        <f t="shared" si="4"/>
        <v>0</v>
      </c>
      <c r="R35" s="75">
        <f t="shared" si="5"/>
        <v>0</v>
      </c>
      <c r="S35" s="75">
        <f t="shared" si="6"/>
        <v>0</v>
      </c>
      <c r="T35" s="75">
        <f t="shared" si="7"/>
        <v>0</v>
      </c>
      <c r="U35" s="75">
        <f t="shared" si="10"/>
        <v>0</v>
      </c>
      <c r="V35" s="75">
        <f t="shared" si="8"/>
        <v>0</v>
      </c>
      <c r="W35" s="76">
        <f t="shared" si="9"/>
        <v>0</v>
      </c>
    </row>
    <row r="36" spans="1:23" ht="21.75" customHeight="1">
      <c r="A36" s="52">
        <v>31</v>
      </c>
      <c r="B36" s="63"/>
      <c r="C36" s="54">
        <f t="shared" si="1"/>
        <v>0</v>
      </c>
      <c r="D36" s="54">
        <f t="shared" si="2"/>
        <v>0</v>
      </c>
      <c r="E36" s="55"/>
      <c r="F36" s="56"/>
      <c r="G36" s="64"/>
      <c r="H36" s="65"/>
      <c r="I36" s="73"/>
      <c r="J36" s="73"/>
      <c r="K36" s="52"/>
      <c r="L36" s="54">
        <f t="shared" si="3"/>
        <v>0</v>
      </c>
      <c r="M36" s="74"/>
      <c r="N36" s="74"/>
      <c r="O36" s="71"/>
      <c r="P36" s="72"/>
      <c r="Q36" s="75">
        <f t="shared" si="4"/>
        <v>0</v>
      </c>
      <c r="R36" s="75">
        <f t="shared" si="5"/>
        <v>0</v>
      </c>
      <c r="S36" s="75">
        <f t="shared" si="6"/>
        <v>0</v>
      </c>
      <c r="T36" s="75">
        <f t="shared" si="7"/>
        <v>0</v>
      </c>
      <c r="U36" s="75">
        <f t="shared" si="10"/>
        <v>0</v>
      </c>
      <c r="V36" s="75">
        <f t="shared" si="8"/>
        <v>0</v>
      </c>
      <c r="W36" s="76">
        <f t="shared" si="9"/>
        <v>0</v>
      </c>
    </row>
  </sheetData>
  <mergeCells count="12">
    <mergeCell ref="V3:V4"/>
    <mergeCell ref="W3:W4"/>
    <mergeCell ref="A5:B5"/>
    <mergeCell ref="A3:A4"/>
    <mergeCell ref="B3:B4"/>
    <mergeCell ref="C3:C4"/>
    <mergeCell ref="P3:P4"/>
    <mergeCell ref="A1:P1"/>
    <mergeCell ref="A2:B2"/>
    <mergeCell ref="D3:K3"/>
    <mergeCell ref="L3:O3"/>
    <mergeCell ref="Q3:U3"/>
  </mergeCells>
  <phoneticPr fontId="70" type="noConversion"/>
  <printOptions horizontalCentered="1"/>
  <pageMargins left="0.70866141732283505" right="0.70866141732283505" top="0.94488188976377996" bottom="0.74803149606299202" header="0.31496062992126" footer="0.31496062992126"/>
  <pageSetup paperSize="9" scale="85" pageOrder="overThenDown" orientation="landscape"/>
  <headerFooter alignWithMargins="0">
    <oddHeader>&amp;L附件四：&amp;C&amp;"-,加粗"&amp;14</oddHead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C2" sqref="C2"/>
    </sheetView>
  </sheetViews>
  <sheetFormatPr defaultColWidth="9" defaultRowHeight="15.6"/>
  <cols>
    <col min="1" max="1" width="4.19921875" customWidth="1"/>
    <col min="2" max="2" width="12.09765625" customWidth="1"/>
    <col min="3" max="3" width="17.09765625" customWidth="1"/>
    <col min="4" max="8" width="15.59765625" customWidth="1"/>
  </cols>
  <sheetData>
    <row r="1" spans="1:8" s="37" customFormat="1" ht="26.25" customHeight="1">
      <c r="A1" s="351" t="s">
        <v>601</v>
      </c>
      <c r="B1" s="351"/>
      <c r="C1" s="351"/>
      <c r="D1" s="351"/>
      <c r="E1" s="351"/>
      <c r="F1" s="351"/>
      <c r="G1" s="351"/>
      <c r="H1" s="351"/>
    </row>
    <row r="2" spans="1:8" ht="22.5" customHeight="1">
      <c r="A2" s="411" t="str">
        <f>人员!A2</f>
        <v>填报单位：</v>
      </c>
      <c r="B2" s="411"/>
      <c r="C2" s="15">
        <f>封面!B5</f>
        <v>0</v>
      </c>
      <c r="H2" s="6" t="s">
        <v>490</v>
      </c>
    </row>
    <row r="3" spans="1:8" ht="22.5" customHeight="1">
      <c r="A3" s="38" t="s">
        <v>302</v>
      </c>
      <c r="B3" s="38" t="s">
        <v>303</v>
      </c>
      <c r="C3" s="39" t="s">
        <v>304</v>
      </c>
      <c r="D3" s="40" t="s">
        <v>576</v>
      </c>
      <c r="E3" s="40" t="s">
        <v>577</v>
      </c>
      <c r="F3" s="40" t="s">
        <v>578</v>
      </c>
      <c r="G3" s="40" t="s">
        <v>55</v>
      </c>
      <c r="H3" s="40" t="s">
        <v>579</v>
      </c>
    </row>
    <row r="4" spans="1:8" ht="22.5" customHeight="1">
      <c r="A4" s="421" t="s">
        <v>293</v>
      </c>
      <c r="B4" s="421"/>
      <c r="C4" s="42">
        <f>SUM(D4:H4)</f>
        <v>0</v>
      </c>
      <c r="D4" s="42">
        <f>SUM(D5:D20)</f>
        <v>0</v>
      </c>
      <c r="E4" s="42">
        <f>SUM(E5:E20)</f>
        <v>0</v>
      </c>
      <c r="F4" s="42">
        <f>SUM(F5:F20)</f>
        <v>0</v>
      </c>
      <c r="G4" s="42">
        <f>SUM(G5:G20)</f>
        <v>0</v>
      </c>
      <c r="H4" s="42">
        <f>SUM(H5:H20)</f>
        <v>0</v>
      </c>
    </row>
    <row r="5" spans="1:8" ht="22.5" customHeight="1">
      <c r="A5" s="41">
        <v>1</v>
      </c>
      <c r="B5" s="12"/>
      <c r="C5" s="11">
        <f>SUM(D5:H5)</f>
        <v>0</v>
      </c>
      <c r="D5" s="12"/>
      <c r="E5" s="12"/>
      <c r="F5" s="12"/>
      <c r="G5" s="12"/>
      <c r="H5" s="12"/>
    </row>
    <row r="6" spans="1:8" ht="22.5" customHeight="1">
      <c r="A6" s="41">
        <v>2</v>
      </c>
      <c r="B6" s="12"/>
      <c r="C6" s="11">
        <f t="shared" ref="C6:C20" si="0">SUM(D6:H6)</f>
        <v>0</v>
      </c>
      <c r="D6" s="12"/>
      <c r="E6" s="12"/>
      <c r="F6" s="12"/>
      <c r="G6" s="12"/>
      <c r="H6" s="12"/>
    </row>
    <row r="7" spans="1:8" ht="22.5" customHeight="1">
      <c r="A7" s="41">
        <v>3</v>
      </c>
      <c r="B7" s="12"/>
      <c r="C7" s="11">
        <f t="shared" si="0"/>
        <v>0</v>
      </c>
      <c r="D7" s="12"/>
      <c r="E7" s="12"/>
      <c r="F7" s="12"/>
      <c r="G7" s="12"/>
      <c r="H7" s="12"/>
    </row>
    <row r="8" spans="1:8" ht="22.5" customHeight="1">
      <c r="A8" s="41">
        <v>4</v>
      </c>
      <c r="B8" s="12"/>
      <c r="C8" s="11">
        <f t="shared" si="0"/>
        <v>0</v>
      </c>
      <c r="D8" s="12"/>
      <c r="E8" s="12"/>
      <c r="F8" s="12"/>
      <c r="G8" s="12"/>
      <c r="H8" s="12"/>
    </row>
    <row r="9" spans="1:8" ht="22.5" customHeight="1">
      <c r="A9" s="41">
        <v>5</v>
      </c>
      <c r="B9" s="12"/>
      <c r="C9" s="11">
        <f t="shared" si="0"/>
        <v>0</v>
      </c>
      <c r="D9" s="12"/>
      <c r="E9" s="12"/>
      <c r="F9" s="12"/>
      <c r="G9" s="12"/>
      <c r="H9" s="12"/>
    </row>
    <row r="10" spans="1:8" ht="22.5" customHeight="1">
      <c r="A10" s="41">
        <v>6</v>
      </c>
      <c r="B10" s="12"/>
      <c r="C10" s="11">
        <f t="shared" si="0"/>
        <v>0</v>
      </c>
      <c r="D10" s="12"/>
      <c r="E10" s="12"/>
      <c r="F10" s="12"/>
      <c r="G10" s="12"/>
      <c r="H10" s="12"/>
    </row>
    <row r="11" spans="1:8" ht="22.5" customHeight="1">
      <c r="A11" s="41">
        <v>7</v>
      </c>
      <c r="B11" s="12"/>
      <c r="C11" s="11">
        <f t="shared" si="0"/>
        <v>0</v>
      </c>
      <c r="D11" s="12"/>
      <c r="E11" s="12"/>
      <c r="F11" s="12"/>
      <c r="G11" s="12"/>
      <c r="H11" s="12"/>
    </row>
    <row r="12" spans="1:8" ht="22.5" customHeight="1">
      <c r="A12" s="41">
        <v>8</v>
      </c>
      <c r="B12" s="12"/>
      <c r="C12" s="11">
        <f t="shared" si="0"/>
        <v>0</v>
      </c>
      <c r="D12" s="12"/>
      <c r="E12" s="12"/>
      <c r="F12" s="12"/>
      <c r="G12" s="12"/>
      <c r="H12" s="12"/>
    </row>
    <row r="13" spans="1:8" ht="22.5" customHeight="1">
      <c r="A13" s="41">
        <v>9</v>
      </c>
      <c r="B13" s="12"/>
      <c r="C13" s="11">
        <f t="shared" si="0"/>
        <v>0</v>
      </c>
      <c r="D13" s="12"/>
      <c r="E13" s="12"/>
      <c r="F13" s="12"/>
      <c r="G13" s="12"/>
      <c r="H13" s="12"/>
    </row>
    <row r="14" spans="1:8" ht="22.5" customHeight="1">
      <c r="A14" s="41">
        <v>10</v>
      </c>
      <c r="B14" s="12"/>
      <c r="C14" s="11">
        <f t="shared" si="0"/>
        <v>0</v>
      </c>
      <c r="D14" s="12"/>
      <c r="E14" s="12"/>
      <c r="F14" s="12"/>
      <c r="G14" s="12"/>
      <c r="H14" s="12"/>
    </row>
    <row r="15" spans="1:8" ht="22.5" customHeight="1">
      <c r="A15" s="41">
        <v>11</v>
      </c>
      <c r="B15" s="12"/>
      <c r="C15" s="11">
        <f t="shared" si="0"/>
        <v>0</v>
      </c>
      <c r="D15" s="12"/>
      <c r="E15" s="12"/>
      <c r="F15" s="12"/>
      <c r="G15" s="12"/>
      <c r="H15" s="12"/>
    </row>
    <row r="16" spans="1:8" ht="22.5" customHeight="1">
      <c r="A16" s="41">
        <v>12</v>
      </c>
      <c r="B16" s="12"/>
      <c r="C16" s="11">
        <f t="shared" si="0"/>
        <v>0</v>
      </c>
      <c r="D16" s="12"/>
      <c r="E16" s="12"/>
      <c r="F16" s="12"/>
      <c r="G16" s="12"/>
      <c r="H16" s="12"/>
    </row>
    <row r="17" spans="1:8" ht="22.5" customHeight="1">
      <c r="A17" s="41">
        <v>13</v>
      </c>
      <c r="B17" s="12"/>
      <c r="C17" s="11">
        <f t="shared" si="0"/>
        <v>0</v>
      </c>
      <c r="D17" s="12"/>
      <c r="E17" s="12"/>
      <c r="F17" s="12"/>
      <c r="G17" s="12"/>
      <c r="H17" s="12"/>
    </row>
    <row r="18" spans="1:8" ht="22.5" customHeight="1">
      <c r="A18" s="41">
        <v>14</v>
      </c>
      <c r="B18" s="12"/>
      <c r="C18" s="11">
        <f t="shared" si="0"/>
        <v>0</v>
      </c>
      <c r="D18" s="12"/>
      <c r="E18" s="12"/>
      <c r="F18" s="12"/>
      <c r="G18" s="12"/>
      <c r="H18" s="12"/>
    </row>
    <row r="19" spans="1:8" ht="22.5" customHeight="1">
      <c r="A19" s="41">
        <v>15</v>
      </c>
      <c r="B19" s="12"/>
      <c r="C19" s="11">
        <f t="shared" si="0"/>
        <v>0</v>
      </c>
      <c r="D19" s="12"/>
      <c r="E19" s="12"/>
      <c r="F19" s="12"/>
      <c r="G19" s="12"/>
      <c r="H19" s="12"/>
    </row>
    <row r="20" spans="1:8" ht="22.5" customHeight="1">
      <c r="A20" s="41">
        <v>16</v>
      </c>
      <c r="B20" s="12"/>
      <c r="C20" s="11">
        <f t="shared" si="0"/>
        <v>0</v>
      </c>
      <c r="D20" s="12"/>
      <c r="E20" s="12"/>
      <c r="F20" s="12"/>
      <c r="G20" s="12"/>
      <c r="H20" s="12"/>
    </row>
  </sheetData>
  <mergeCells count="3">
    <mergeCell ref="A1:H1"/>
    <mergeCell ref="A2:B2"/>
    <mergeCell ref="A4:B4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F6" sqref="F6"/>
    </sheetView>
  </sheetViews>
  <sheetFormatPr defaultColWidth="9" defaultRowHeight="15.6"/>
  <cols>
    <col min="1" max="1" width="4" customWidth="1"/>
    <col min="2" max="2" width="11.8984375" customWidth="1"/>
    <col min="3" max="3" width="13.59765625" customWidth="1"/>
    <col min="4" max="4" width="29.69921875" customWidth="1"/>
    <col min="5" max="5" width="21.3984375" customWidth="1"/>
    <col min="6" max="6" width="21.69921875" customWidth="1"/>
  </cols>
  <sheetData>
    <row r="1" spans="1:6" ht="28.5" customHeight="1">
      <c r="A1" s="351" t="s">
        <v>602</v>
      </c>
      <c r="B1" s="351"/>
      <c r="C1" s="351"/>
      <c r="D1" s="351"/>
      <c r="E1" s="351"/>
      <c r="F1" s="351"/>
    </row>
    <row r="2" spans="1:6" ht="20.25" customHeight="1">
      <c r="A2" s="411" t="str">
        <f>人员!A2</f>
        <v>填报单位：</v>
      </c>
      <c r="B2" s="411"/>
      <c r="C2" s="33">
        <f>封面!B5</f>
        <v>0</v>
      </c>
      <c r="D2" s="30"/>
      <c r="E2" s="30"/>
      <c r="F2" s="32" t="s">
        <v>490</v>
      </c>
    </row>
    <row r="3" spans="1:6" ht="26.25" customHeight="1">
      <c r="A3" s="34" t="s">
        <v>302</v>
      </c>
      <c r="B3" s="35" t="s">
        <v>603</v>
      </c>
      <c r="C3" s="422" t="s">
        <v>604</v>
      </c>
      <c r="D3" s="423"/>
      <c r="E3" s="35" t="s">
        <v>605</v>
      </c>
      <c r="F3" s="34" t="s">
        <v>17</v>
      </c>
    </row>
    <row r="4" spans="1:6" ht="26.25" customHeight="1">
      <c r="A4" s="424" t="s">
        <v>293</v>
      </c>
      <c r="B4" s="425"/>
      <c r="C4" s="424"/>
      <c r="D4" s="425"/>
      <c r="E4" s="36">
        <f>SUM(E5:E10)</f>
        <v>775.5</v>
      </c>
      <c r="F4" s="12"/>
    </row>
    <row r="5" spans="1:6" ht="33.75" customHeight="1">
      <c r="A5" s="10">
        <v>1</v>
      </c>
      <c r="B5" s="12" t="s">
        <v>606</v>
      </c>
      <c r="C5" s="424"/>
      <c r="D5" s="425"/>
      <c r="E5" s="12">
        <v>775.5</v>
      </c>
      <c r="F5" s="12"/>
    </row>
    <row r="6" spans="1:6" ht="33.75" customHeight="1">
      <c r="A6" s="10">
        <v>2</v>
      </c>
      <c r="B6" s="12"/>
      <c r="C6" s="424"/>
      <c r="D6" s="425"/>
      <c r="E6" s="12"/>
      <c r="F6" s="12"/>
    </row>
    <row r="7" spans="1:6" ht="33.75" customHeight="1">
      <c r="A7" s="10">
        <v>3</v>
      </c>
      <c r="B7" s="12"/>
      <c r="C7" s="424"/>
      <c r="D7" s="425"/>
      <c r="E7" s="12"/>
      <c r="F7" s="12"/>
    </row>
    <row r="8" spans="1:6" ht="33.75" customHeight="1">
      <c r="A8" s="10">
        <v>4</v>
      </c>
      <c r="B8" s="12"/>
      <c r="C8" s="424"/>
      <c r="D8" s="425"/>
      <c r="E8" s="12"/>
      <c r="F8" s="12"/>
    </row>
    <row r="9" spans="1:6" ht="33.75" customHeight="1">
      <c r="A9" s="10">
        <v>5</v>
      </c>
      <c r="B9" s="12"/>
      <c r="C9" s="424"/>
      <c r="D9" s="425"/>
      <c r="E9" s="12"/>
      <c r="F9" s="12"/>
    </row>
    <row r="10" spans="1:6" ht="33.75" customHeight="1">
      <c r="A10" s="10">
        <v>6</v>
      </c>
      <c r="B10" s="12"/>
      <c r="C10" s="424"/>
      <c r="D10" s="425"/>
      <c r="E10" s="12"/>
      <c r="F10" s="12"/>
    </row>
    <row r="11" spans="1:6">
      <c r="A11" s="30"/>
    </row>
  </sheetData>
  <mergeCells count="11">
    <mergeCell ref="C10:D10"/>
    <mergeCell ref="C5:D5"/>
    <mergeCell ref="C6:D6"/>
    <mergeCell ref="C7:D7"/>
    <mergeCell ref="C8:D8"/>
    <mergeCell ref="C9:D9"/>
    <mergeCell ref="A1:F1"/>
    <mergeCell ref="A2:B2"/>
    <mergeCell ref="C3:D3"/>
    <mergeCell ref="A4:B4"/>
    <mergeCell ref="C4:D4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BE11"/>
  <sheetViews>
    <sheetView topLeftCell="A4" workbookViewId="0">
      <pane xSplit="2" ySplit="5" topLeftCell="C9" activePane="bottomRight" state="frozen"/>
      <selection pane="topRight"/>
      <selection pane="bottomLeft"/>
      <selection pane="bottomRight" activeCell="I10" sqref="I10"/>
    </sheetView>
  </sheetViews>
  <sheetFormatPr defaultColWidth="9" defaultRowHeight="10.8"/>
  <cols>
    <col min="1" max="1" width="4.5" style="250" customWidth="1"/>
    <col min="2" max="2" width="8.19921875" style="250" customWidth="1"/>
    <col min="3" max="13" width="5.19921875" style="251" customWidth="1"/>
    <col min="14" max="19" width="5.19921875" style="252" customWidth="1"/>
    <col min="20" max="20" width="5.19921875" style="253" customWidth="1"/>
    <col min="21" max="22" width="9.3984375" style="254" customWidth="1"/>
    <col min="23" max="24" width="9.3984375" style="255" customWidth="1"/>
    <col min="25" max="25" width="8.8984375" style="255" customWidth="1"/>
    <col min="26" max="26" width="8.69921875" style="255" customWidth="1"/>
    <col min="27" max="27" width="7.59765625" style="255" customWidth="1"/>
    <col min="28" max="28" width="8.3984375" style="255" customWidth="1"/>
    <col min="29" max="29" width="8.5" style="255" customWidth="1"/>
    <col min="30" max="31" width="7.59765625" style="255" customWidth="1"/>
    <col min="32" max="32" width="8.19921875" style="255" customWidth="1"/>
    <col min="33" max="33" width="10.69921875" style="255" customWidth="1"/>
    <col min="34" max="34" width="8.3984375" style="255" customWidth="1"/>
    <col min="35" max="35" width="8.8984375" style="255" customWidth="1"/>
    <col min="36" max="38" width="7.5" style="255" customWidth="1"/>
    <col min="39" max="39" width="8.09765625" style="255" customWidth="1"/>
    <col min="40" max="41" width="7.5" style="255" customWidth="1"/>
    <col min="42" max="42" width="8.09765625" style="254" customWidth="1"/>
    <col min="43" max="43" width="10" style="254" customWidth="1"/>
    <col min="44" max="46" width="6.8984375" style="254" customWidth="1"/>
    <col min="47" max="47" width="8.09765625" style="254" customWidth="1"/>
    <col min="48" max="48" width="8.19921875" style="254" customWidth="1"/>
    <col min="49" max="49" width="7.69921875" style="254" customWidth="1"/>
    <col min="50" max="50" width="9.19921875" style="254" customWidth="1"/>
    <col min="51" max="51" width="9.5" style="254" customWidth="1"/>
    <col min="52" max="53" width="7.19921875" style="254" customWidth="1"/>
    <col min="54" max="54" width="8.8984375" style="254" customWidth="1"/>
    <col min="55" max="56" width="7.19921875" style="254" customWidth="1"/>
    <col min="57" max="57" width="52.5" style="256" customWidth="1"/>
    <col min="58" max="16384" width="9" style="251"/>
  </cols>
  <sheetData>
    <row r="1" spans="1:57" ht="21.75" customHeight="1">
      <c r="B1" s="296" t="s">
        <v>5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6"/>
      <c r="BB1" s="296"/>
      <c r="BC1" s="296"/>
      <c r="BD1" s="296"/>
      <c r="BE1" s="296"/>
    </row>
    <row r="2" spans="1:57" ht="11.25" customHeight="1">
      <c r="B2" s="297" t="s">
        <v>6</v>
      </c>
      <c r="C2" s="297"/>
      <c r="BE2" s="271" t="s">
        <v>7</v>
      </c>
    </row>
    <row r="3" spans="1:57" s="248" customFormat="1" ht="24.75" customHeight="1">
      <c r="A3" s="298" t="s">
        <v>8</v>
      </c>
      <c r="B3" s="298" t="s">
        <v>9</v>
      </c>
      <c r="C3" s="298" t="s">
        <v>10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302" t="s">
        <v>11</v>
      </c>
      <c r="T3" s="305" t="s">
        <v>12</v>
      </c>
      <c r="U3" s="299" t="s">
        <v>13</v>
      </c>
      <c r="V3" s="299" t="s">
        <v>14</v>
      </c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 t="s">
        <v>15</v>
      </c>
      <c r="AZ3" s="299"/>
      <c r="BA3" s="299"/>
      <c r="BB3" s="299"/>
      <c r="BC3" s="299" t="s">
        <v>16</v>
      </c>
      <c r="BD3" s="265"/>
      <c r="BE3" s="299" t="s">
        <v>17</v>
      </c>
    </row>
    <row r="4" spans="1:57" s="248" customFormat="1" ht="24.75" customHeight="1">
      <c r="A4" s="298"/>
      <c r="B4" s="298"/>
      <c r="C4" s="298" t="s">
        <v>18</v>
      </c>
      <c r="D4" s="298"/>
      <c r="E4" s="298"/>
      <c r="F4" s="298"/>
      <c r="G4" s="298"/>
      <c r="H4" s="298"/>
      <c r="I4" s="298"/>
      <c r="J4" s="298" t="s">
        <v>19</v>
      </c>
      <c r="K4" s="298"/>
      <c r="L4" s="298"/>
      <c r="M4" s="298"/>
      <c r="N4" s="298"/>
      <c r="O4" s="298" t="s">
        <v>20</v>
      </c>
      <c r="P4" s="298"/>
      <c r="Q4" s="298"/>
      <c r="R4" s="298"/>
      <c r="S4" s="303"/>
      <c r="T4" s="305"/>
      <c r="U4" s="299"/>
      <c r="V4" s="299" t="s">
        <v>21</v>
      </c>
      <c r="W4" s="299" t="s">
        <v>22</v>
      </c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 t="s">
        <v>23</v>
      </c>
      <c r="AY4" s="299"/>
      <c r="AZ4" s="299"/>
      <c r="BA4" s="299"/>
      <c r="BB4" s="299"/>
      <c r="BC4" s="299"/>
      <c r="BD4" s="300" t="s">
        <v>24</v>
      </c>
      <c r="BE4" s="299"/>
    </row>
    <row r="5" spans="1:57" s="248" customFormat="1" ht="26.25" customHeight="1">
      <c r="A5" s="298"/>
      <c r="B5" s="298"/>
      <c r="C5" s="298" t="s">
        <v>25</v>
      </c>
      <c r="D5" s="298" t="s">
        <v>26</v>
      </c>
      <c r="E5" s="298" t="s">
        <v>27</v>
      </c>
      <c r="F5" s="298" t="s">
        <v>28</v>
      </c>
      <c r="G5" s="298" t="s">
        <v>29</v>
      </c>
      <c r="H5" s="298" t="s">
        <v>30</v>
      </c>
      <c r="I5" s="298" t="s">
        <v>31</v>
      </c>
      <c r="J5" s="298" t="s">
        <v>25</v>
      </c>
      <c r="K5" s="298" t="s">
        <v>32</v>
      </c>
      <c r="L5" s="302" t="s">
        <v>33</v>
      </c>
      <c r="M5" s="298" t="s">
        <v>34</v>
      </c>
      <c r="N5" s="298" t="s">
        <v>35</v>
      </c>
      <c r="O5" s="298" t="s">
        <v>25</v>
      </c>
      <c r="P5" s="298" t="s">
        <v>36</v>
      </c>
      <c r="Q5" s="298" t="s">
        <v>37</v>
      </c>
      <c r="R5" s="298" t="s">
        <v>32</v>
      </c>
      <c r="S5" s="303"/>
      <c r="T5" s="305"/>
      <c r="U5" s="299"/>
      <c r="V5" s="299"/>
      <c r="W5" s="299" t="s">
        <v>38</v>
      </c>
      <c r="X5" s="299" t="s">
        <v>39</v>
      </c>
      <c r="Y5" s="299"/>
      <c r="Z5" s="299"/>
      <c r="AA5" s="299"/>
      <c r="AB5" s="299"/>
      <c r="AC5" s="299"/>
      <c r="AD5" s="299"/>
      <c r="AE5" s="299"/>
      <c r="AF5" s="299"/>
      <c r="AG5" s="298" t="s">
        <v>40</v>
      </c>
      <c r="AH5" s="298"/>
      <c r="AI5" s="298"/>
      <c r="AJ5" s="298"/>
      <c r="AK5" s="298"/>
      <c r="AL5" s="298"/>
      <c r="AM5" s="298"/>
      <c r="AN5" s="298"/>
      <c r="AO5" s="298"/>
      <c r="AP5" s="298"/>
      <c r="AQ5" s="298" t="s">
        <v>41</v>
      </c>
      <c r="AR5" s="298"/>
      <c r="AS5" s="298"/>
      <c r="AT5" s="298"/>
      <c r="AU5" s="298"/>
      <c r="AV5" s="298"/>
      <c r="AW5" s="298"/>
      <c r="AX5" s="299"/>
      <c r="AY5" s="299"/>
      <c r="AZ5" s="299"/>
      <c r="BA5" s="299"/>
      <c r="BB5" s="299"/>
      <c r="BC5" s="299"/>
      <c r="BD5" s="306"/>
      <c r="BE5" s="299"/>
    </row>
    <row r="6" spans="1:57" s="248" customFormat="1" ht="18.75" customHeight="1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303"/>
      <c r="M6" s="298"/>
      <c r="N6" s="298"/>
      <c r="O6" s="298"/>
      <c r="P6" s="298"/>
      <c r="Q6" s="298"/>
      <c r="R6" s="298"/>
      <c r="S6" s="303"/>
      <c r="T6" s="305"/>
      <c r="U6" s="299"/>
      <c r="V6" s="299"/>
      <c r="W6" s="299"/>
      <c r="X6" s="299" t="s">
        <v>42</v>
      </c>
      <c r="Y6" s="299" t="s">
        <v>43</v>
      </c>
      <c r="Z6" s="299" t="s">
        <v>44</v>
      </c>
      <c r="AA6" s="299" t="s">
        <v>45</v>
      </c>
      <c r="AB6" s="300" t="s">
        <v>46</v>
      </c>
      <c r="AC6" s="299" t="s">
        <v>47</v>
      </c>
      <c r="AD6" s="299" t="s">
        <v>48</v>
      </c>
      <c r="AE6" s="299" t="s">
        <v>49</v>
      </c>
      <c r="AF6" s="299" t="s">
        <v>50</v>
      </c>
      <c r="AG6" s="299" t="s">
        <v>51</v>
      </c>
      <c r="AH6" s="299" t="s">
        <v>52</v>
      </c>
      <c r="AI6" s="299" t="s">
        <v>53</v>
      </c>
      <c r="AJ6" s="299"/>
      <c r="AK6" s="299"/>
      <c r="AL6" s="299"/>
      <c r="AM6" s="299"/>
      <c r="AN6" s="299"/>
      <c r="AO6" s="299"/>
      <c r="AP6" s="299"/>
      <c r="AQ6" s="299" t="s">
        <v>54</v>
      </c>
      <c r="AR6" s="299" t="s">
        <v>55</v>
      </c>
      <c r="AS6" s="299" t="s">
        <v>56</v>
      </c>
      <c r="AT6" s="299" t="s">
        <v>57</v>
      </c>
      <c r="AU6" s="299" t="s">
        <v>58</v>
      </c>
      <c r="AV6" s="299"/>
      <c r="AW6" s="299" t="s">
        <v>59</v>
      </c>
      <c r="AX6" s="299"/>
      <c r="AY6" s="299" t="s">
        <v>25</v>
      </c>
      <c r="AZ6" s="299" t="s">
        <v>60</v>
      </c>
      <c r="BA6" s="299" t="s">
        <v>61</v>
      </c>
      <c r="BB6" s="299" t="s">
        <v>62</v>
      </c>
      <c r="BC6" s="299"/>
      <c r="BD6" s="306"/>
      <c r="BE6" s="299"/>
    </row>
    <row r="7" spans="1:57" s="248" customFormat="1" ht="29.25" customHeight="1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304"/>
      <c r="M7" s="298"/>
      <c r="N7" s="298"/>
      <c r="O7" s="298"/>
      <c r="P7" s="298"/>
      <c r="Q7" s="298"/>
      <c r="R7" s="298"/>
      <c r="S7" s="304"/>
      <c r="T7" s="305"/>
      <c r="U7" s="299"/>
      <c r="V7" s="299"/>
      <c r="W7" s="299"/>
      <c r="X7" s="299"/>
      <c r="Y7" s="299"/>
      <c r="Z7" s="299"/>
      <c r="AA7" s="299"/>
      <c r="AB7" s="301"/>
      <c r="AC7" s="299"/>
      <c r="AD7" s="299"/>
      <c r="AE7" s="299"/>
      <c r="AF7" s="299"/>
      <c r="AG7" s="299"/>
      <c r="AH7" s="299"/>
      <c r="AI7" s="265" t="s">
        <v>63</v>
      </c>
      <c r="AJ7" s="265" t="s">
        <v>64</v>
      </c>
      <c r="AK7" s="265" t="s">
        <v>65</v>
      </c>
      <c r="AL7" s="265" t="s">
        <v>66</v>
      </c>
      <c r="AM7" s="265" t="s">
        <v>67</v>
      </c>
      <c r="AN7" s="265" t="s">
        <v>68</v>
      </c>
      <c r="AO7" s="265" t="s">
        <v>69</v>
      </c>
      <c r="AP7" s="265" t="s">
        <v>59</v>
      </c>
      <c r="AQ7" s="299"/>
      <c r="AR7" s="299"/>
      <c r="AS7" s="299"/>
      <c r="AT7" s="299"/>
      <c r="AU7" s="265" t="s">
        <v>70</v>
      </c>
      <c r="AV7" s="270" t="s">
        <v>71</v>
      </c>
      <c r="AW7" s="299"/>
      <c r="AX7" s="299"/>
      <c r="AY7" s="299"/>
      <c r="AZ7" s="299"/>
      <c r="BA7" s="299"/>
      <c r="BB7" s="299"/>
      <c r="BC7" s="299"/>
      <c r="BD7" s="301"/>
      <c r="BE7" s="299"/>
    </row>
    <row r="8" spans="1:57" s="249" customFormat="1" ht="14.25" customHeight="1">
      <c r="A8" s="257">
        <v>1</v>
      </c>
      <c r="B8" s="257">
        <v>2</v>
      </c>
      <c r="C8" s="257">
        <v>3</v>
      </c>
      <c r="D8" s="257">
        <v>4</v>
      </c>
      <c r="E8" s="257">
        <v>5</v>
      </c>
      <c r="F8" s="257">
        <v>6</v>
      </c>
      <c r="G8" s="257">
        <v>7</v>
      </c>
      <c r="H8" s="257">
        <v>8</v>
      </c>
      <c r="I8" s="257">
        <v>9</v>
      </c>
      <c r="J8" s="257">
        <v>10</v>
      </c>
      <c r="K8" s="257">
        <v>11</v>
      </c>
      <c r="L8" s="257"/>
      <c r="M8" s="257">
        <v>12</v>
      </c>
      <c r="N8" s="257">
        <v>13</v>
      </c>
      <c r="O8" s="257">
        <v>14</v>
      </c>
      <c r="P8" s="257">
        <v>15</v>
      </c>
      <c r="Q8" s="257">
        <v>16</v>
      </c>
      <c r="R8" s="257">
        <v>17</v>
      </c>
      <c r="S8" s="257">
        <v>18</v>
      </c>
      <c r="T8" s="257">
        <v>22</v>
      </c>
      <c r="U8" s="257">
        <v>23</v>
      </c>
      <c r="V8" s="257">
        <v>24</v>
      </c>
      <c r="W8" s="257">
        <v>25</v>
      </c>
      <c r="X8" s="257">
        <v>26</v>
      </c>
      <c r="Y8" s="257">
        <v>27</v>
      </c>
      <c r="Z8" s="257">
        <v>28</v>
      </c>
      <c r="AA8" s="257">
        <v>29</v>
      </c>
      <c r="AB8" s="257">
        <v>30</v>
      </c>
      <c r="AC8" s="257">
        <v>31</v>
      </c>
      <c r="AD8" s="257">
        <v>32</v>
      </c>
      <c r="AE8" s="257">
        <v>33</v>
      </c>
      <c r="AF8" s="257">
        <v>34</v>
      </c>
      <c r="AG8" s="257">
        <v>35</v>
      </c>
      <c r="AH8" s="257">
        <v>36</v>
      </c>
      <c r="AI8" s="257">
        <v>37</v>
      </c>
      <c r="AJ8" s="257">
        <v>38</v>
      </c>
      <c r="AK8" s="257">
        <v>39</v>
      </c>
      <c r="AL8" s="257">
        <v>40</v>
      </c>
      <c r="AM8" s="257">
        <v>41</v>
      </c>
      <c r="AN8" s="257">
        <v>42</v>
      </c>
      <c r="AO8" s="257">
        <v>43</v>
      </c>
      <c r="AP8" s="257">
        <v>45</v>
      </c>
      <c r="AQ8" s="257">
        <v>46</v>
      </c>
      <c r="AR8" s="257">
        <v>47</v>
      </c>
      <c r="AS8" s="257">
        <v>48</v>
      </c>
      <c r="AT8" s="257">
        <v>49</v>
      </c>
      <c r="AU8" s="257">
        <v>50</v>
      </c>
      <c r="AV8" s="257">
        <v>51</v>
      </c>
      <c r="AW8" s="257">
        <v>52</v>
      </c>
      <c r="AX8" s="257">
        <v>53</v>
      </c>
      <c r="AY8" s="257">
        <v>54</v>
      </c>
      <c r="AZ8" s="257">
        <v>55</v>
      </c>
      <c r="BA8" s="257">
        <v>56</v>
      </c>
      <c r="BB8" s="257">
        <v>57</v>
      </c>
      <c r="BC8" s="257">
        <v>58</v>
      </c>
      <c r="BD8" s="257">
        <v>59</v>
      </c>
      <c r="BE8" s="257">
        <v>60</v>
      </c>
    </row>
    <row r="9" spans="1:57" ht="36.75" customHeight="1">
      <c r="A9" s="258">
        <v>1</v>
      </c>
      <c r="B9" s="259">
        <f>封面!B5</f>
        <v>0</v>
      </c>
      <c r="C9" s="260">
        <f t="shared" ref="C9" si="0">SUM(D9:I9)</f>
        <v>76</v>
      </c>
      <c r="D9" s="261">
        <f>人员!D12</f>
        <v>40</v>
      </c>
      <c r="E9" s="261">
        <f>人员!D13</f>
        <v>0</v>
      </c>
      <c r="F9" s="261">
        <f>人员!D14</f>
        <v>35</v>
      </c>
      <c r="G9" s="261">
        <f>人员!D15</f>
        <v>0</v>
      </c>
      <c r="H9" s="261">
        <f>人员!D16</f>
        <v>1</v>
      </c>
      <c r="I9" s="261">
        <f>人员!D24</f>
        <v>0</v>
      </c>
      <c r="J9" s="260">
        <f t="shared" ref="J9" si="1">SUM(K9:N9)</f>
        <v>17</v>
      </c>
      <c r="K9" s="261">
        <f>人员!D18</f>
        <v>0</v>
      </c>
      <c r="L9" s="261">
        <f>人员!D21</f>
        <v>17</v>
      </c>
      <c r="M9" s="261">
        <f>人员!D20</f>
        <v>0</v>
      </c>
      <c r="N9" s="261">
        <f>人员!D29</f>
        <v>0</v>
      </c>
      <c r="O9" s="260">
        <f t="shared" ref="O9" si="2">SUM(P9:R9)</f>
        <v>0</v>
      </c>
      <c r="P9" s="261">
        <f>人员!D33</f>
        <v>0</v>
      </c>
      <c r="Q9" s="261">
        <f>人员!D34</f>
        <v>0</v>
      </c>
      <c r="R9" s="261">
        <f>人员!D35</f>
        <v>0</v>
      </c>
      <c r="S9" s="261">
        <f>人员!D53</f>
        <v>0</v>
      </c>
      <c r="T9" s="261">
        <f>经费安排!C12</f>
        <v>0</v>
      </c>
      <c r="U9" s="266">
        <f>SUM(V9,AY9,BC9)</f>
        <v>951.72997729999986</v>
      </c>
      <c r="V9" s="266">
        <f>SUM(W9,AX9)</f>
        <v>951.72997729999986</v>
      </c>
      <c r="W9" s="266">
        <f>SUM(X9,AG9,AQ9)</f>
        <v>774.46997729999987</v>
      </c>
      <c r="X9" s="266">
        <f>SUM(Y9:AF9)</f>
        <v>596.31469529999993</v>
      </c>
      <c r="Y9" s="259">
        <f>经费安排!D16</f>
        <v>419.55720000000002</v>
      </c>
      <c r="Z9" s="259">
        <f>经费安排!D22</f>
        <v>0</v>
      </c>
      <c r="AA9" s="259">
        <f>经费安排!D21</f>
        <v>0</v>
      </c>
      <c r="AB9" s="259">
        <f>经费安排!D17</f>
        <v>106.65789129999995</v>
      </c>
      <c r="AC9" s="259">
        <f>经费安排!D19</f>
        <v>50.283503999999979</v>
      </c>
      <c r="AD9" s="259">
        <f>经费安排!D20</f>
        <v>19.816099999999999</v>
      </c>
      <c r="AE9" s="270"/>
      <c r="AF9" s="259">
        <f>经费安排!D23</f>
        <v>0</v>
      </c>
      <c r="AG9" s="266">
        <f t="shared" ref="AG9" si="3">SUM(AH9:AI9)</f>
        <v>25.8</v>
      </c>
      <c r="AH9" s="266">
        <f>C9*T9</f>
        <v>0</v>
      </c>
      <c r="AI9" s="266">
        <f>SUM(AJ9:AP9)</f>
        <v>25.8</v>
      </c>
      <c r="AJ9" s="259">
        <f>经费安排!D26</f>
        <v>0</v>
      </c>
      <c r="AK9" s="259">
        <f>经费安排!D27</f>
        <v>0</v>
      </c>
      <c r="AL9" s="259">
        <f>经费安排!D28</f>
        <v>0</v>
      </c>
      <c r="AM9" s="259">
        <f>经费安排!D29</f>
        <v>0</v>
      </c>
      <c r="AN9" s="259">
        <f>经费安排!D30</f>
        <v>0</v>
      </c>
      <c r="AO9" s="259">
        <f>经费安排!D31</f>
        <v>25.8</v>
      </c>
      <c r="AP9" s="259">
        <f>经费安排!D32</f>
        <v>0</v>
      </c>
      <c r="AQ9" s="266">
        <f t="shared" ref="AQ9" si="4">SUM(AR9:AW9)</f>
        <v>152.35528199999999</v>
      </c>
      <c r="AR9" s="259">
        <f>经费安排!D34</f>
        <v>0.93059999999999987</v>
      </c>
      <c r="AS9" s="259">
        <f>经费安排!D35</f>
        <v>0</v>
      </c>
      <c r="AT9" s="259">
        <f>经费安排!D36</f>
        <v>0</v>
      </c>
      <c r="AU9" s="259">
        <f>经费安排!D37</f>
        <v>137.03687199999999</v>
      </c>
      <c r="AV9" s="259">
        <f>经费安排!D38</f>
        <v>14.387810000000004</v>
      </c>
      <c r="AW9" s="259">
        <f>经费安排!D39</f>
        <v>0</v>
      </c>
      <c r="AX9" s="259">
        <f>经费安排!D40</f>
        <v>177.26</v>
      </c>
      <c r="AY9" s="266">
        <f t="shared" ref="AY9" si="5">SUM(AZ9:BB9)</f>
        <v>0</v>
      </c>
      <c r="AZ9" s="259">
        <f>经费安排!E15</f>
        <v>0</v>
      </c>
      <c r="BA9" s="259">
        <f>经费安排!E25</f>
        <v>0</v>
      </c>
      <c r="BB9" s="259">
        <f>经费安排!E24-经费安排!E25</f>
        <v>0</v>
      </c>
      <c r="BC9" s="259">
        <f>经费安排!F13</f>
        <v>0</v>
      </c>
      <c r="BD9" s="270"/>
      <c r="BE9" s="259" t="str">
        <f>经费安排!G32&amp;经费安排!A41&amp;经费安排!A42&amp;经费安排!A43&amp;经费安排!A44&amp;经费安排!A45&amp;经费安排!A46&amp;经费安排!A47</f>
        <v>1、计生聘干支出2、原其他统筹经费、转移支付3、乡镇新增转移支付4、扶贫工作经费5、农业税增收补助6、纪检工作经费7、临时救助</v>
      </c>
    </row>
    <row r="10" spans="1:57">
      <c r="A10" s="262"/>
      <c r="B10" s="262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O10" s="264"/>
      <c r="P10" s="264"/>
      <c r="Q10" s="264"/>
      <c r="R10" s="264"/>
      <c r="S10" s="264"/>
      <c r="T10" s="267"/>
      <c r="U10" s="268"/>
      <c r="V10" s="268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72"/>
    </row>
    <row r="11" spans="1:57">
      <c r="A11" s="262"/>
      <c r="B11" s="262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O11" s="264"/>
      <c r="P11" s="264"/>
      <c r="Q11" s="264"/>
      <c r="R11" s="264"/>
      <c r="S11" s="264"/>
      <c r="T11" s="267"/>
      <c r="U11" s="268"/>
      <c r="V11" s="268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72"/>
    </row>
  </sheetData>
  <sheetProtection sheet="1" objects="1" scenarios="1" selectLockedCells="1"/>
  <mergeCells count="61">
    <mergeCell ref="BC3:BC7"/>
    <mergeCell ref="BD4:BD7"/>
    <mergeCell ref="BE3:BE7"/>
    <mergeCell ref="AY3:BB5"/>
    <mergeCell ref="AX4:AX7"/>
    <mergeCell ref="AY6:AY7"/>
    <mergeCell ref="AZ6:AZ7"/>
    <mergeCell ref="BA6:BA7"/>
    <mergeCell ref="BB6:BB7"/>
    <mergeCell ref="P5:P7"/>
    <mergeCell ref="Q5:Q7"/>
    <mergeCell ref="R5:R7"/>
    <mergeCell ref="S3:S7"/>
    <mergeCell ref="T3:T7"/>
    <mergeCell ref="K5:K7"/>
    <mergeCell ref="L5:L7"/>
    <mergeCell ref="M5:M7"/>
    <mergeCell ref="N5:N7"/>
    <mergeCell ref="O5:O7"/>
    <mergeCell ref="F5:F7"/>
    <mergeCell ref="G5:G7"/>
    <mergeCell ref="H5:H7"/>
    <mergeCell ref="I5:I7"/>
    <mergeCell ref="J5:J7"/>
    <mergeCell ref="A3:A7"/>
    <mergeCell ref="B3:B7"/>
    <mergeCell ref="C5:C7"/>
    <mergeCell ref="D5:D7"/>
    <mergeCell ref="E5:E7"/>
    <mergeCell ref="X5:AF5"/>
    <mergeCell ref="AG5:AP5"/>
    <mergeCell ref="AQ5:AW5"/>
    <mergeCell ref="AI6:AP6"/>
    <mergeCell ref="AU6:AV6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B1:BE1"/>
    <mergeCell ref="B2:C2"/>
    <mergeCell ref="C3:R3"/>
    <mergeCell ref="V3:AX3"/>
    <mergeCell ref="C4:I4"/>
    <mergeCell ref="J4:N4"/>
    <mergeCell ref="O4:R4"/>
    <mergeCell ref="W4:AW4"/>
    <mergeCell ref="U3:U7"/>
    <mergeCell ref="V4:V7"/>
    <mergeCell ref="W5:W7"/>
    <mergeCell ref="AQ6:AQ7"/>
    <mergeCell ref="AR6:AR7"/>
    <mergeCell ref="AS6:AS7"/>
    <mergeCell ref="AT6:AT7"/>
    <mergeCell ref="AW6:AW7"/>
  </mergeCells>
  <phoneticPr fontId="70" type="noConversion"/>
  <printOptions horizontalCentered="1"/>
  <pageMargins left="0.90551181102362199" right="0.70866141732283505" top="0.90551181102362199" bottom="0.70866141732283505" header="0.511811023622047" footer="0.31496062992126"/>
  <pageSetup paperSize="8" scale="85" pageOrder="overThenDown" orientation="landscape"/>
  <headerFooter alignWithMargins="0">
    <oddHeader>&amp;L附件3：&amp;R</oddHead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2" sqref="C2"/>
    </sheetView>
  </sheetViews>
  <sheetFormatPr defaultColWidth="9" defaultRowHeight="15.6"/>
  <cols>
    <col min="1" max="1" width="4.69921875" customWidth="1"/>
    <col min="2" max="2" width="11.59765625" customWidth="1"/>
    <col min="3" max="3" width="17.59765625" customWidth="1"/>
    <col min="4" max="4" width="20.8984375" customWidth="1"/>
    <col min="5" max="5" width="10" customWidth="1"/>
    <col min="6" max="6" width="13" customWidth="1"/>
    <col min="7" max="7" width="15.8984375" customWidth="1"/>
    <col min="8" max="9" width="12.8984375" customWidth="1"/>
  </cols>
  <sheetData>
    <row r="1" spans="1:9" ht="23.25" customHeight="1">
      <c r="A1" s="426" t="s">
        <v>607</v>
      </c>
      <c r="B1" s="426"/>
      <c r="C1" s="426"/>
      <c r="D1" s="426"/>
      <c r="E1" s="426"/>
      <c r="F1" s="426"/>
      <c r="G1" s="426"/>
      <c r="H1" s="426"/>
      <c r="I1" s="426"/>
    </row>
    <row r="2" spans="1:9" ht="18.75" customHeight="1">
      <c r="A2" s="411" t="s">
        <v>73</v>
      </c>
      <c r="B2" s="427"/>
      <c r="C2" s="29">
        <f>封面!B5</f>
        <v>0</v>
      </c>
      <c r="D2" s="30"/>
      <c r="E2" s="30"/>
      <c r="H2" s="30"/>
      <c r="I2" s="32" t="s">
        <v>490</v>
      </c>
    </row>
    <row r="3" spans="1:9" ht="23.25" customHeight="1">
      <c r="A3" s="430" t="s">
        <v>302</v>
      </c>
      <c r="B3" s="430" t="s">
        <v>303</v>
      </c>
      <c r="C3" s="430" t="s">
        <v>608</v>
      </c>
      <c r="D3" s="430" t="s">
        <v>609</v>
      </c>
      <c r="E3" s="430" t="s">
        <v>610</v>
      </c>
      <c r="F3" s="430" t="s">
        <v>611</v>
      </c>
      <c r="G3" s="428" t="s">
        <v>612</v>
      </c>
      <c r="H3" s="428"/>
      <c r="I3" s="428"/>
    </row>
    <row r="4" spans="1:9" ht="23.25" customHeight="1">
      <c r="A4" s="431"/>
      <c r="B4" s="431"/>
      <c r="C4" s="431"/>
      <c r="D4" s="431"/>
      <c r="E4" s="431"/>
      <c r="F4" s="431"/>
      <c r="G4" s="8" t="s">
        <v>25</v>
      </c>
      <c r="H4" s="8" t="s">
        <v>613</v>
      </c>
      <c r="I4" s="8" t="s">
        <v>614</v>
      </c>
    </row>
    <row r="5" spans="1:9" ht="23.25" customHeight="1">
      <c r="A5" s="424" t="s">
        <v>293</v>
      </c>
      <c r="B5" s="429"/>
      <c r="C5" s="429"/>
      <c r="D5" s="429"/>
      <c r="E5" s="425"/>
      <c r="F5" s="31">
        <f>SUM(F6:F20)</f>
        <v>0</v>
      </c>
      <c r="G5" s="31">
        <f>SUM(G6:G20)</f>
        <v>0</v>
      </c>
      <c r="H5" s="31">
        <f>SUM(H6:H20)</f>
        <v>0</v>
      </c>
      <c r="I5" s="31">
        <f>SUM(I6:I20)</f>
        <v>0</v>
      </c>
    </row>
    <row r="6" spans="1:9" ht="23.25" customHeight="1">
      <c r="A6" s="10">
        <v>1</v>
      </c>
      <c r="B6" s="12"/>
      <c r="C6" s="12"/>
      <c r="D6" s="12"/>
      <c r="E6" s="12"/>
      <c r="F6" s="12"/>
      <c r="G6" s="31">
        <f>SUM(H6:I6)</f>
        <v>0</v>
      </c>
      <c r="H6" s="12"/>
      <c r="I6" s="12"/>
    </row>
    <row r="7" spans="1:9" ht="23.25" customHeight="1">
      <c r="A7" s="10">
        <v>2</v>
      </c>
      <c r="B7" s="12"/>
      <c r="C7" s="12"/>
      <c r="D7" s="12"/>
      <c r="E7" s="12"/>
      <c r="F7" s="12"/>
      <c r="G7" s="31">
        <f t="shared" ref="G7:G20" si="0">SUM(H7:I7)</f>
        <v>0</v>
      </c>
      <c r="H7" s="12"/>
      <c r="I7" s="12"/>
    </row>
    <row r="8" spans="1:9" ht="23.25" customHeight="1">
      <c r="A8" s="10">
        <v>3</v>
      </c>
      <c r="B8" s="12"/>
      <c r="C8" s="12"/>
      <c r="D8" s="12"/>
      <c r="E8" s="12"/>
      <c r="F8" s="12"/>
      <c r="G8" s="31">
        <f t="shared" si="0"/>
        <v>0</v>
      </c>
      <c r="H8" s="12"/>
      <c r="I8" s="12"/>
    </row>
    <row r="9" spans="1:9" ht="23.25" customHeight="1">
      <c r="A9" s="10">
        <v>4</v>
      </c>
      <c r="B9" s="12"/>
      <c r="C9" s="12"/>
      <c r="D9" s="12"/>
      <c r="E9" s="12"/>
      <c r="F9" s="12"/>
      <c r="G9" s="31">
        <f t="shared" si="0"/>
        <v>0</v>
      </c>
      <c r="H9" s="12"/>
      <c r="I9" s="12"/>
    </row>
    <row r="10" spans="1:9" ht="23.25" customHeight="1">
      <c r="A10" s="10">
        <v>5</v>
      </c>
      <c r="B10" s="12"/>
      <c r="C10" s="12"/>
      <c r="D10" s="12"/>
      <c r="E10" s="12"/>
      <c r="F10" s="12"/>
      <c r="G10" s="31">
        <f t="shared" si="0"/>
        <v>0</v>
      </c>
      <c r="H10" s="12"/>
      <c r="I10" s="12"/>
    </row>
    <row r="11" spans="1:9" ht="23.25" customHeight="1">
      <c r="A11" s="10">
        <v>6</v>
      </c>
      <c r="B11" s="12"/>
      <c r="C11" s="12"/>
      <c r="D11" s="12"/>
      <c r="E11" s="12"/>
      <c r="F11" s="12"/>
      <c r="G11" s="31">
        <f t="shared" si="0"/>
        <v>0</v>
      </c>
      <c r="H11" s="12"/>
      <c r="I11" s="12"/>
    </row>
    <row r="12" spans="1:9" ht="23.25" customHeight="1">
      <c r="A12" s="10">
        <v>7</v>
      </c>
      <c r="B12" s="12"/>
      <c r="C12" s="12"/>
      <c r="D12" s="12"/>
      <c r="E12" s="12"/>
      <c r="F12" s="12"/>
      <c r="G12" s="31">
        <f t="shared" si="0"/>
        <v>0</v>
      </c>
      <c r="H12" s="12"/>
      <c r="I12" s="12"/>
    </row>
    <row r="13" spans="1:9" ht="23.25" customHeight="1">
      <c r="A13" s="10">
        <v>8</v>
      </c>
      <c r="B13" s="12"/>
      <c r="C13" s="12"/>
      <c r="D13" s="12"/>
      <c r="E13" s="12"/>
      <c r="F13" s="12"/>
      <c r="G13" s="31">
        <f t="shared" si="0"/>
        <v>0</v>
      </c>
      <c r="H13" s="12"/>
      <c r="I13" s="12"/>
    </row>
    <row r="14" spans="1:9" ht="23.25" customHeight="1">
      <c r="A14" s="10">
        <v>9</v>
      </c>
      <c r="B14" s="12"/>
      <c r="C14" s="12"/>
      <c r="D14" s="12"/>
      <c r="E14" s="12"/>
      <c r="F14" s="12"/>
      <c r="G14" s="31">
        <f t="shared" si="0"/>
        <v>0</v>
      </c>
      <c r="H14" s="12"/>
      <c r="I14" s="12"/>
    </row>
    <row r="15" spans="1:9" ht="23.25" customHeight="1">
      <c r="A15" s="10">
        <v>10</v>
      </c>
      <c r="B15" s="12"/>
      <c r="C15" s="12"/>
      <c r="D15" s="12"/>
      <c r="E15" s="12"/>
      <c r="F15" s="12"/>
      <c r="G15" s="31">
        <f t="shared" si="0"/>
        <v>0</v>
      </c>
      <c r="H15" s="12"/>
      <c r="I15" s="12"/>
    </row>
    <row r="16" spans="1:9" ht="23.25" customHeight="1">
      <c r="A16" s="10">
        <v>11</v>
      </c>
      <c r="B16" s="12"/>
      <c r="C16" s="12"/>
      <c r="D16" s="12"/>
      <c r="E16" s="12"/>
      <c r="F16" s="12"/>
      <c r="G16" s="31">
        <f t="shared" si="0"/>
        <v>0</v>
      </c>
      <c r="H16" s="12"/>
      <c r="I16" s="12"/>
    </row>
    <row r="17" spans="1:9" ht="23.25" customHeight="1">
      <c r="A17" s="10">
        <v>12</v>
      </c>
      <c r="B17" s="12"/>
      <c r="C17" s="12"/>
      <c r="D17" s="12"/>
      <c r="E17" s="12"/>
      <c r="F17" s="12"/>
      <c r="G17" s="31">
        <f t="shared" si="0"/>
        <v>0</v>
      </c>
      <c r="H17" s="12"/>
      <c r="I17" s="12"/>
    </row>
    <row r="18" spans="1:9" ht="23.25" customHeight="1">
      <c r="A18" s="10">
        <v>13</v>
      </c>
      <c r="B18" s="12"/>
      <c r="C18" s="12"/>
      <c r="D18" s="12"/>
      <c r="E18" s="12"/>
      <c r="F18" s="12"/>
      <c r="G18" s="31">
        <f t="shared" si="0"/>
        <v>0</v>
      </c>
      <c r="H18" s="12"/>
      <c r="I18" s="12"/>
    </row>
    <row r="19" spans="1:9" ht="23.25" customHeight="1">
      <c r="A19" s="10">
        <v>14</v>
      </c>
      <c r="B19" s="12"/>
      <c r="C19" s="12"/>
      <c r="D19" s="12"/>
      <c r="E19" s="12"/>
      <c r="F19" s="12"/>
      <c r="G19" s="31">
        <f t="shared" si="0"/>
        <v>0</v>
      </c>
      <c r="H19" s="12"/>
      <c r="I19" s="12"/>
    </row>
    <row r="20" spans="1:9" ht="23.25" customHeight="1">
      <c r="A20" s="10">
        <v>15</v>
      </c>
      <c r="B20" s="12"/>
      <c r="C20" s="12"/>
      <c r="D20" s="12"/>
      <c r="E20" s="12"/>
      <c r="F20" s="12"/>
      <c r="G20" s="31">
        <f t="shared" si="0"/>
        <v>0</v>
      </c>
      <c r="H20" s="12"/>
      <c r="I20" s="12"/>
    </row>
  </sheetData>
  <mergeCells count="10">
    <mergeCell ref="A1:I1"/>
    <mergeCell ref="A2:B2"/>
    <mergeCell ref="G3:I3"/>
    <mergeCell ref="A5:E5"/>
    <mergeCell ref="A3:A4"/>
    <mergeCell ref="B3:B4"/>
    <mergeCell ref="C3:C4"/>
    <mergeCell ref="D3:D4"/>
    <mergeCell ref="E3:E4"/>
    <mergeCell ref="F3:F4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H19" sqref="H19"/>
    </sheetView>
  </sheetViews>
  <sheetFormatPr defaultColWidth="9" defaultRowHeight="15.6"/>
  <cols>
    <col min="1" max="1" width="3.5" customWidth="1"/>
    <col min="2" max="2" width="10.5" customWidth="1"/>
    <col min="4" max="4" width="12.59765625" customWidth="1"/>
    <col min="5" max="5" width="10.3984375" customWidth="1"/>
    <col min="6" max="6" width="7.3984375" customWidth="1"/>
    <col min="7" max="7" width="13" customWidth="1"/>
    <col min="8" max="8" width="13.09765625" customWidth="1"/>
    <col min="11" max="11" width="8.09765625" customWidth="1"/>
    <col min="12" max="12" width="8.3984375" customWidth="1"/>
    <col min="15" max="15" width="7.09765625" customWidth="1"/>
    <col min="16" max="16" width="7.59765625" customWidth="1"/>
  </cols>
  <sheetData>
    <row r="1" spans="1:16" ht="31.5" customHeight="1">
      <c r="A1" s="432" t="s">
        <v>615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</row>
    <row r="2" spans="1:16" ht="20.399999999999999">
      <c r="A2" s="433" t="s">
        <v>73</v>
      </c>
      <c r="B2" s="433"/>
      <c r="C2" s="20">
        <f>封面!B5</f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434" t="s">
        <v>616</v>
      </c>
      <c r="P2" s="434"/>
    </row>
    <row r="3" spans="1:16" ht="19.5" customHeight="1">
      <c r="A3" s="436" t="s">
        <v>302</v>
      </c>
      <c r="B3" s="440" t="s">
        <v>617</v>
      </c>
      <c r="C3" s="436" t="s">
        <v>618</v>
      </c>
      <c r="D3" s="436" t="s">
        <v>619</v>
      </c>
      <c r="E3" s="436" t="s">
        <v>620</v>
      </c>
      <c r="F3" s="436" t="s">
        <v>621</v>
      </c>
      <c r="G3" s="436" t="s">
        <v>325</v>
      </c>
      <c r="H3" s="435" t="s">
        <v>622</v>
      </c>
      <c r="I3" s="436"/>
      <c r="J3" s="435" t="s">
        <v>623</v>
      </c>
      <c r="K3" s="435"/>
      <c r="L3" s="435"/>
      <c r="M3" s="435"/>
      <c r="N3" s="435"/>
      <c r="O3" s="435"/>
      <c r="P3" s="435"/>
    </row>
    <row r="4" spans="1:16" ht="42" customHeight="1">
      <c r="A4" s="437"/>
      <c r="B4" s="441"/>
      <c r="C4" s="437"/>
      <c r="D4" s="437"/>
      <c r="E4" s="437"/>
      <c r="F4" s="437"/>
      <c r="G4" s="437"/>
      <c r="H4" s="23" t="s">
        <v>624</v>
      </c>
      <c r="I4" s="23" t="s">
        <v>625</v>
      </c>
      <c r="J4" s="23" t="s">
        <v>250</v>
      </c>
      <c r="K4" s="23" t="s">
        <v>164</v>
      </c>
      <c r="L4" s="23" t="s">
        <v>328</v>
      </c>
      <c r="M4" s="23" t="s">
        <v>329</v>
      </c>
      <c r="N4" s="23" t="s">
        <v>330</v>
      </c>
      <c r="O4" s="23" t="s">
        <v>626</v>
      </c>
      <c r="P4" s="26" t="s">
        <v>332</v>
      </c>
    </row>
    <row r="5" spans="1:16" ht="42" customHeight="1">
      <c r="A5" s="436" t="s">
        <v>293</v>
      </c>
      <c r="B5" s="438"/>
      <c r="C5" s="438"/>
      <c r="D5" s="438"/>
      <c r="E5" s="439"/>
      <c r="F5" s="24">
        <f t="shared" ref="F5:G5" si="0">SUM(F6:F55)</f>
        <v>55</v>
      </c>
      <c r="G5" s="24">
        <f t="shared" si="0"/>
        <v>410000</v>
      </c>
      <c r="H5" s="24">
        <f>SUM(H6:H55)</f>
        <v>410000</v>
      </c>
      <c r="I5" s="24">
        <f t="shared" ref="I5:P5" si="1">SUM(I6:I15)</f>
        <v>0</v>
      </c>
      <c r="J5" s="24">
        <f t="shared" si="1"/>
        <v>0</v>
      </c>
      <c r="K5" s="24">
        <f t="shared" si="1"/>
        <v>0</v>
      </c>
      <c r="L5" s="24">
        <f t="shared" si="1"/>
        <v>0</v>
      </c>
      <c r="M5" s="24">
        <f t="shared" si="1"/>
        <v>0</v>
      </c>
      <c r="N5" s="24">
        <f t="shared" si="1"/>
        <v>0</v>
      </c>
      <c r="O5" s="24">
        <f t="shared" si="1"/>
        <v>0</v>
      </c>
      <c r="P5" s="27">
        <f t="shared" si="1"/>
        <v>0</v>
      </c>
    </row>
    <row r="6" spans="1:16" ht="33.75" customHeight="1">
      <c r="A6" s="22" t="s">
        <v>627</v>
      </c>
      <c r="B6" s="22"/>
      <c r="C6" s="282" t="s">
        <v>713</v>
      </c>
      <c r="D6" s="282" t="s">
        <v>714</v>
      </c>
      <c r="E6" s="283" t="s">
        <v>715</v>
      </c>
      <c r="F6" s="281">
        <v>2</v>
      </c>
      <c r="G6" s="24">
        <f>SUM(H6:I6)</f>
        <v>35000</v>
      </c>
      <c r="H6" s="284">
        <v>35000</v>
      </c>
      <c r="I6" s="25"/>
      <c r="J6" s="24">
        <f>SUM(K6:P6)</f>
        <v>0</v>
      </c>
      <c r="K6" s="25"/>
      <c r="L6" s="25"/>
      <c r="M6" s="25"/>
      <c r="N6" s="25"/>
      <c r="O6" s="25"/>
      <c r="P6" s="28"/>
    </row>
    <row r="7" spans="1:16" ht="33.75" customHeight="1">
      <c r="A7" s="22" t="s">
        <v>628</v>
      </c>
      <c r="B7" s="22"/>
      <c r="C7" s="282" t="s">
        <v>713</v>
      </c>
      <c r="D7" s="282" t="s">
        <v>716</v>
      </c>
      <c r="E7" s="283" t="s">
        <v>715</v>
      </c>
      <c r="F7" s="281">
        <v>5</v>
      </c>
      <c r="G7" s="24">
        <f t="shared" ref="G7:G18" si="2">SUM(H7:I7)</f>
        <v>15000</v>
      </c>
      <c r="H7" s="284">
        <v>15000</v>
      </c>
      <c r="I7" s="25"/>
      <c r="J7" s="24">
        <f t="shared" ref="J7:J15" si="3">SUM(K7:P7)</f>
        <v>0</v>
      </c>
      <c r="K7" s="25"/>
      <c r="L7" s="25"/>
      <c r="M7" s="25"/>
      <c r="N7" s="25"/>
      <c r="O7" s="25"/>
      <c r="P7" s="28"/>
    </row>
    <row r="8" spans="1:16" ht="33.75" customHeight="1">
      <c r="A8" s="22" t="s">
        <v>629</v>
      </c>
      <c r="B8" s="22"/>
      <c r="C8" s="282" t="s">
        <v>713</v>
      </c>
      <c r="D8" s="282" t="s">
        <v>717</v>
      </c>
      <c r="E8" s="283" t="s">
        <v>715</v>
      </c>
      <c r="F8" s="281">
        <v>10</v>
      </c>
      <c r="G8" s="24">
        <f t="shared" si="2"/>
        <v>100000</v>
      </c>
      <c r="H8" s="284">
        <v>100000</v>
      </c>
      <c r="I8" s="25"/>
      <c r="J8" s="24">
        <f t="shared" si="3"/>
        <v>0</v>
      </c>
      <c r="K8" s="25"/>
      <c r="L8" s="25"/>
      <c r="M8" s="25"/>
      <c r="N8" s="25"/>
      <c r="O8" s="25"/>
      <c r="P8" s="28"/>
    </row>
    <row r="9" spans="1:16" ht="33.75" customHeight="1">
      <c r="A9" s="22" t="s">
        <v>630</v>
      </c>
      <c r="B9" s="22"/>
      <c r="C9" s="282" t="s">
        <v>713</v>
      </c>
      <c r="D9" s="282" t="s">
        <v>718</v>
      </c>
      <c r="E9" s="283" t="s">
        <v>715</v>
      </c>
      <c r="F9" s="281">
        <v>2</v>
      </c>
      <c r="G9" s="24">
        <f t="shared" si="2"/>
        <v>30000</v>
      </c>
      <c r="H9" s="284">
        <v>30000</v>
      </c>
      <c r="I9" s="25"/>
      <c r="J9" s="24">
        <f t="shared" si="3"/>
        <v>0</v>
      </c>
      <c r="K9" s="25"/>
      <c r="L9" s="25"/>
      <c r="M9" s="25"/>
      <c r="N9" s="25"/>
      <c r="O9" s="25"/>
      <c r="P9" s="28"/>
    </row>
    <row r="10" spans="1:16" ht="33.75" customHeight="1">
      <c r="A10" s="22" t="s">
        <v>631</v>
      </c>
      <c r="B10" s="22"/>
      <c r="C10" s="282" t="s">
        <v>713</v>
      </c>
      <c r="D10" s="282" t="s">
        <v>719</v>
      </c>
      <c r="E10" s="283" t="s">
        <v>715</v>
      </c>
      <c r="F10" s="281">
        <v>5</v>
      </c>
      <c r="G10" s="24">
        <f t="shared" si="2"/>
        <v>40000</v>
      </c>
      <c r="H10" s="284">
        <v>40000</v>
      </c>
      <c r="I10" s="25"/>
      <c r="J10" s="24">
        <f t="shared" si="3"/>
        <v>0</v>
      </c>
      <c r="K10" s="25"/>
      <c r="L10" s="25"/>
      <c r="M10" s="25"/>
      <c r="N10" s="25"/>
      <c r="O10" s="25"/>
      <c r="P10" s="28"/>
    </row>
    <row r="11" spans="1:16" ht="33.75" customHeight="1">
      <c r="A11" s="22" t="s">
        <v>632</v>
      </c>
      <c r="B11" s="22"/>
      <c r="C11" s="282" t="s">
        <v>713</v>
      </c>
      <c r="D11" s="282" t="s">
        <v>720</v>
      </c>
      <c r="E11" s="283" t="s">
        <v>715</v>
      </c>
      <c r="F11" s="281">
        <v>10</v>
      </c>
      <c r="G11" s="24">
        <f t="shared" si="2"/>
        <v>45000</v>
      </c>
      <c r="H11" s="284">
        <v>45000</v>
      </c>
      <c r="I11" s="25"/>
      <c r="J11" s="24">
        <f t="shared" si="3"/>
        <v>0</v>
      </c>
      <c r="K11" s="25"/>
      <c r="L11" s="25"/>
      <c r="M11" s="25"/>
      <c r="N11" s="25"/>
      <c r="O11" s="25"/>
      <c r="P11" s="28"/>
    </row>
    <row r="12" spans="1:16" ht="33.75" customHeight="1">
      <c r="A12" s="22" t="s">
        <v>633</v>
      </c>
      <c r="B12" s="22"/>
      <c r="C12" s="282" t="s">
        <v>713</v>
      </c>
      <c r="D12" s="282" t="s">
        <v>721</v>
      </c>
      <c r="E12" s="283" t="s">
        <v>715</v>
      </c>
      <c r="F12" s="281">
        <v>2</v>
      </c>
      <c r="G12" s="24">
        <f t="shared" si="2"/>
        <v>20000</v>
      </c>
      <c r="H12" s="284">
        <v>20000</v>
      </c>
      <c r="I12" s="25"/>
      <c r="J12" s="24">
        <f t="shared" si="3"/>
        <v>0</v>
      </c>
      <c r="K12" s="25"/>
      <c r="L12" s="25"/>
      <c r="M12" s="25"/>
      <c r="N12" s="25"/>
      <c r="O12" s="25"/>
      <c r="P12" s="28"/>
    </row>
    <row r="13" spans="1:16" ht="33.75" customHeight="1">
      <c r="A13" s="22" t="s">
        <v>634</v>
      </c>
      <c r="B13" s="22"/>
      <c r="C13" s="282" t="s">
        <v>713</v>
      </c>
      <c r="D13" s="282" t="s">
        <v>722</v>
      </c>
      <c r="E13" s="283" t="s">
        <v>715</v>
      </c>
      <c r="F13" s="281">
        <v>5</v>
      </c>
      <c r="G13" s="24">
        <f t="shared" si="2"/>
        <v>15000</v>
      </c>
      <c r="H13" s="284">
        <v>15000</v>
      </c>
      <c r="I13" s="25"/>
      <c r="J13" s="24">
        <f t="shared" si="3"/>
        <v>0</v>
      </c>
      <c r="K13" s="25"/>
      <c r="L13" s="25"/>
      <c r="M13" s="25"/>
      <c r="N13" s="25"/>
      <c r="O13" s="25"/>
      <c r="P13" s="28"/>
    </row>
    <row r="14" spans="1:16" ht="33.75" customHeight="1">
      <c r="A14" s="22" t="s">
        <v>635</v>
      </c>
      <c r="B14" s="22"/>
      <c r="C14" s="282" t="s">
        <v>713</v>
      </c>
      <c r="D14" s="282" t="s">
        <v>723</v>
      </c>
      <c r="E14" s="283" t="s">
        <v>715</v>
      </c>
      <c r="F14" s="281">
        <v>1</v>
      </c>
      <c r="G14" s="24">
        <f t="shared" si="2"/>
        <v>10000</v>
      </c>
      <c r="H14" s="284">
        <v>10000</v>
      </c>
      <c r="I14" s="25"/>
      <c r="J14" s="24">
        <f t="shared" si="3"/>
        <v>0</v>
      </c>
      <c r="K14" s="25"/>
      <c r="L14" s="25"/>
      <c r="M14" s="25"/>
      <c r="N14" s="25"/>
      <c r="O14" s="25"/>
      <c r="P14" s="28"/>
    </row>
    <row r="15" spans="1:16" ht="33.75" customHeight="1">
      <c r="A15" s="22" t="s">
        <v>352</v>
      </c>
      <c r="B15" s="22"/>
      <c r="C15" s="282" t="s">
        <v>713</v>
      </c>
      <c r="D15" s="282" t="s">
        <v>724</v>
      </c>
      <c r="E15" s="283" t="s">
        <v>715</v>
      </c>
      <c r="F15" s="281">
        <v>1</v>
      </c>
      <c r="G15" s="24">
        <f t="shared" si="2"/>
        <v>20000</v>
      </c>
      <c r="H15" s="284">
        <v>20000</v>
      </c>
      <c r="I15" s="25"/>
      <c r="J15" s="24">
        <f t="shared" si="3"/>
        <v>0</v>
      </c>
      <c r="K15" s="25"/>
      <c r="L15" s="25"/>
      <c r="M15" s="25"/>
      <c r="N15" s="25"/>
      <c r="O15" s="25"/>
      <c r="P15" s="28"/>
    </row>
    <row r="16" spans="1:16" ht="39.6">
      <c r="A16" s="286" t="s">
        <v>354</v>
      </c>
      <c r="B16" s="286"/>
      <c r="C16" s="282" t="s">
        <v>713</v>
      </c>
      <c r="D16" s="282" t="s">
        <v>725</v>
      </c>
      <c r="E16" s="283" t="s">
        <v>715</v>
      </c>
      <c r="F16" s="281">
        <v>2</v>
      </c>
      <c r="G16" s="24">
        <f t="shared" si="2"/>
        <v>35000</v>
      </c>
      <c r="H16" s="284">
        <v>35000</v>
      </c>
      <c r="I16" s="25"/>
      <c r="J16" s="24">
        <f t="shared" ref="J16:J18" si="4">SUM(K16:P16)</f>
        <v>0</v>
      </c>
      <c r="K16" s="25"/>
      <c r="L16" s="25"/>
      <c r="M16" s="25"/>
      <c r="N16" s="25"/>
      <c r="O16" s="25"/>
      <c r="P16" s="28"/>
    </row>
    <row r="17" spans="1:16" ht="39.6">
      <c r="A17" s="286" t="s">
        <v>356</v>
      </c>
      <c r="B17" s="286"/>
      <c r="C17" s="282" t="s">
        <v>713</v>
      </c>
      <c r="D17" s="282" t="s">
        <v>726</v>
      </c>
      <c r="E17" s="283" t="s">
        <v>715</v>
      </c>
      <c r="F17" s="281">
        <v>5</v>
      </c>
      <c r="G17" s="24">
        <f t="shared" si="2"/>
        <v>30000</v>
      </c>
      <c r="H17" s="284">
        <v>30000</v>
      </c>
      <c r="I17" s="25"/>
      <c r="J17" s="24">
        <f t="shared" si="4"/>
        <v>0</v>
      </c>
      <c r="K17" s="25"/>
      <c r="L17" s="25"/>
      <c r="M17" s="25"/>
      <c r="N17" s="25"/>
      <c r="O17" s="25"/>
      <c r="P17" s="28"/>
    </row>
    <row r="18" spans="1:16" ht="39.6">
      <c r="A18" s="286" t="s">
        <v>359</v>
      </c>
      <c r="B18" s="286"/>
      <c r="C18" s="282" t="s">
        <v>713</v>
      </c>
      <c r="D18" s="282" t="s">
        <v>727</v>
      </c>
      <c r="E18" s="283" t="s">
        <v>715</v>
      </c>
      <c r="F18" s="281">
        <v>5</v>
      </c>
      <c r="G18" s="24">
        <f t="shared" si="2"/>
        <v>15000</v>
      </c>
      <c r="H18" s="284">
        <v>15000</v>
      </c>
      <c r="I18" s="25"/>
      <c r="J18" s="24">
        <f t="shared" si="4"/>
        <v>0</v>
      </c>
      <c r="K18" s="25"/>
      <c r="L18" s="25"/>
      <c r="M18" s="25"/>
      <c r="N18" s="25"/>
      <c r="O18" s="25"/>
      <c r="P18" s="28"/>
    </row>
  </sheetData>
  <mergeCells count="13">
    <mergeCell ref="A5:E5"/>
    <mergeCell ref="A3:A4"/>
    <mergeCell ref="B3:B4"/>
    <mergeCell ref="C3:C4"/>
    <mergeCell ref="D3:D4"/>
    <mergeCell ref="E3:E4"/>
    <mergeCell ref="A1:P1"/>
    <mergeCell ref="A2:B2"/>
    <mergeCell ref="O2:P2"/>
    <mergeCell ref="H3:I3"/>
    <mergeCell ref="J3:P3"/>
    <mergeCell ref="F3:F4"/>
    <mergeCell ref="G3:G4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L8" sqref="L8"/>
    </sheetView>
  </sheetViews>
  <sheetFormatPr defaultColWidth="9" defaultRowHeight="15.6"/>
  <cols>
    <col min="1" max="1" width="11.8984375" customWidth="1"/>
    <col min="2" max="2" width="16.8984375" customWidth="1"/>
    <col min="3" max="6" width="13.3984375" customWidth="1"/>
    <col min="7" max="7" width="18.8984375" customWidth="1"/>
    <col min="8" max="8" width="20.59765625" customWidth="1"/>
  </cols>
  <sheetData>
    <row r="1" spans="1:8" ht="47.25" customHeight="1">
      <c r="A1" s="446" t="s">
        <v>636</v>
      </c>
      <c r="B1" s="446"/>
      <c r="C1" s="446"/>
      <c r="D1" s="446"/>
      <c r="E1" s="446"/>
      <c r="F1" s="446"/>
      <c r="G1" s="446"/>
      <c r="H1" s="446"/>
    </row>
    <row r="2" spans="1:8" ht="37.5" customHeight="1">
      <c r="A2" s="6" t="s">
        <v>73</v>
      </c>
      <c r="B2" s="15">
        <f>封面!B5</f>
        <v>0</v>
      </c>
      <c r="C2" s="15"/>
      <c r="H2" s="6" t="s">
        <v>7</v>
      </c>
    </row>
    <row r="3" spans="1:8" ht="37.5" customHeight="1">
      <c r="A3" s="442" t="s">
        <v>637</v>
      </c>
      <c r="B3" s="443"/>
      <c r="C3" s="352" t="s">
        <v>638</v>
      </c>
      <c r="D3" s="425"/>
      <c r="E3" s="352" t="s">
        <v>639</v>
      </c>
      <c r="F3" s="425"/>
      <c r="G3" s="10" t="s">
        <v>640</v>
      </c>
      <c r="H3" s="8" t="s">
        <v>17</v>
      </c>
    </row>
    <row r="4" spans="1:8" ht="37.5" customHeight="1">
      <c r="A4" s="444"/>
      <c r="B4" s="445"/>
      <c r="C4" s="8" t="s">
        <v>641</v>
      </c>
      <c r="D4" s="8" t="s">
        <v>642</v>
      </c>
      <c r="E4" s="8" t="s">
        <v>641</v>
      </c>
      <c r="F4" s="8" t="s">
        <v>643</v>
      </c>
      <c r="G4" s="8" t="s">
        <v>641</v>
      </c>
      <c r="H4" s="8"/>
    </row>
    <row r="5" spans="1:8" ht="37.5" customHeight="1">
      <c r="A5" s="424" t="s">
        <v>644</v>
      </c>
      <c r="B5" s="425"/>
      <c r="C5" s="16">
        <f>SUM(C6:C9)</f>
        <v>22</v>
      </c>
      <c r="D5" s="16">
        <f>SUM(D6:D9)</f>
        <v>2.5099999999999998</v>
      </c>
      <c r="E5" s="16">
        <f>SUM(E6:E9)</f>
        <v>28</v>
      </c>
      <c r="F5" s="16">
        <f>SUM(F6:F9)</f>
        <v>2.5</v>
      </c>
      <c r="G5" s="16">
        <f>SUM(G6:G9)</f>
        <v>21</v>
      </c>
      <c r="H5" s="8"/>
    </row>
    <row r="6" spans="1:8" ht="37.5" customHeight="1">
      <c r="A6" s="424" t="s">
        <v>645</v>
      </c>
      <c r="B6" s="425"/>
      <c r="C6" s="8">
        <v>0</v>
      </c>
      <c r="D6" s="12">
        <v>0</v>
      </c>
      <c r="E6" s="12">
        <v>0</v>
      </c>
      <c r="F6" s="12">
        <v>0</v>
      </c>
      <c r="G6" s="12">
        <v>0</v>
      </c>
      <c r="H6" s="12"/>
    </row>
    <row r="7" spans="1:8" ht="37.5" customHeight="1">
      <c r="A7" s="424" t="s">
        <v>68</v>
      </c>
      <c r="B7" s="425"/>
      <c r="C7" s="8">
        <v>22</v>
      </c>
      <c r="D7" s="12">
        <v>2.5099999999999998</v>
      </c>
      <c r="E7" s="12">
        <v>22</v>
      </c>
      <c r="F7" s="12">
        <v>2.5</v>
      </c>
      <c r="G7" s="12">
        <v>15</v>
      </c>
      <c r="H7" s="12"/>
    </row>
    <row r="8" spans="1:8" ht="37.5" customHeight="1">
      <c r="A8" s="424" t="s">
        <v>646</v>
      </c>
      <c r="B8" s="425"/>
      <c r="C8" s="8">
        <v>0</v>
      </c>
      <c r="D8" s="12">
        <v>0</v>
      </c>
      <c r="E8" s="12">
        <v>0</v>
      </c>
      <c r="F8" s="12">
        <v>0</v>
      </c>
      <c r="G8" s="12">
        <v>0</v>
      </c>
      <c r="H8" s="12"/>
    </row>
    <row r="9" spans="1:8" ht="37.5" customHeight="1">
      <c r="A9" s="424" t="s">
        <v>647</v>
      </c>
      <c r="B9" s="425"/>
      <c r="C9" s="17">
        <v>0</v>
      </c>
      <c r="D9" s="12">
        <v>0</v>
      </c>
      <c r="E9" s="12">
        <v>6</v>
      </c>
      <c r="F9" s="12">
        <v>0</v>
      </c>
      <c r="G9" s="12">
        <v>6</v>
      </c>
      <c r="H9" s="12"/>
    </row>
    <row r="10" spans="1:8" ht="37.5" customHeight="1">
      <c r="A10" s="18" t="s">
        <v>648</v>
      </c>
      <c r="B10" s="19"/>
      <c r="C10" s="19"/>
    </row>
  </sheetData>
  <mergeCells count="9">
    <mergeCell ref="A7:B7"/>
    <mergeCell ref="A8:B8"/>
    <mergeCell ref="A9:B9"/>
    <mergeCell ref="A3:B4"/>
    <mergeCell ref="A1:H1"/>
    <mergeCell ref="C3:D3"/>
    <mergeCell ref="E3:F3"/>
    <mergeCell ref="A5:B5"/>
    <mergeCell ref="A6:B6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F9" sqref="F9"/>
    </sheetView>
  </sheetViews>
  <sheetFormatPr defaultColWidth="9" defaultRowHeight="15.6"/>
  <cols>
    <col min="1" max="1" width="12.8984375" customWidth="1"/>
    <col min="2" max="2" width="12.19921875" customWidth="1"/>
    <col min="3" max="3" width="26.59765625" customWidth="1"/>
    <col min="4" max="4" width="13.3984375" customWidth="1"/>
    <col min="5" max="5" width="15.19921875" customWidth="1"/>
    <col min="6" max="6" width="16" customWidth="1"/>
    <col min="7" max="7" width="18" customWidth="1"/>
  </cols>
  <sheetData>
    <row r="1" spans="1:7" ht="44.25" customHeight="1">
      <c r="A1" s="446" t="s">
        <v>649</v>
      </c>
      <c r="B1" s="446"/>
      <c r="C1" s="446"/>
      <c r="D1" s="446"/>
      <c r="E1" s="446"/>
      <c r="F1" s="446"/>
      <c r="G1" s="446"/>
    </row>
    <row r="2" spans="1:7" ht="30" customHeight="1">
      <c r="A2" s="6" t="s">
        <v>73</v>
      </c>
      <c r="B2" s="7">
        <f>封面!B5</f>
        <v>0</v>
      </c>
      <c r="G2" s="6" t="s">
        <v>7</v>
      </c>
    </row>
    <row r="3" spans="1:7" ht="25.5" customHeight="1">
      <c r="A3" s="447" t="s">
        <v>650</v>
      </c>
      <c r="B3" s="447" t="s">
        <v>651</v>
      </c>
      <c r="C3" s="447" t="s">
        <v>652</v>
      </c>
      <c r="D3" s="447" t="s">
        <v>653</v>
      </c>
      <c r="E3" s="428" t="s">
        <v>654</v>
      </c>
      <c r="F3" s="428"/>
      <c r="G3" s="428" t="s">
        <v>17</v>
      </c>
    </row>
    <row r="4" spans="1:7" ht="25.5" customHeight="1">
      <c r="A4" s="448"/>
      <c r="B4" s="448"/>
      <c r="C4" s="448"/>
      <c r="D4" s="448"/>
      <c r="E4" s="9" t="s">
        <v>655</v>
      </c>
      <c r="F4" s="9" t="s">
        <v>640</v>
      </c>
      <c r="G4" s="348"/>
    </row>
    <row r="5" spans="1:7" ht="25.5" customHeight="1">
      <c r="A5" s="424" t="s">
        <v>644</v>
      </c>
      <c r="B5" s="429"/>
      <c r="C5" s="425"/>
      <c r="D5" s="11">
        <f>SUM(D6:D50)</f>
        <v>0</v>
      </c>
      <c r="E5" s="11">
        <f>SUM(E6:E50)</f>
        <v>101800</v>
      </c>
      <c r="F5" s="11">
        <f>SUM(F6:F50)</f>
        <v>101800</v>
      </c>
      <c r="G5" s="12"/>
    </row>
    <row r="6" spans="1:7" ht="25.5" customHeight="1">
      <c r="A6" s="13" t="s">
        <v>656</v>
      </c>
      <c r="B6" s="13" t="s">
        <v>657</v>
      </c>
      <c r="C6" s="13" t="s">
        <v>657</v>
      </c>
      <c r="D6" s="14"/>
      <c r="E6" s="13">
        <v>12600</v>
      </c>
      <c r="F6" s="13">
        <v>12600</v>
      </c>
      <c r="G6" s="12"/>
    </row>
    <row r="7" spans="1:7" ht="25.5" customHeight="1">
      <c r="A7" s="13" t="s">
        <v>658</v>
      </c>
      <c r="B7" s="13" t="s">
        <v>659</v>
      </c>
      <c r="C7" s="13" t="s">
        <v>659</v>
      </c>
      <c r="D7" s="14"/>
      <c r="E7" s="13">
        <v>13200</v>
      </c>
      <c r="F7" s="13">
        <v>13200</v>
      </c>
      <c r="G7" s="12"/>
    </row>
    <row r="8" spans="1:7" ht="25.5" customHeight="1">
      <c r="A8" s="13" t="s">
        <v>660</v>
      </c>
      <c r="B8" s="13" t="s">
        <v>661</v>
      </c>
      <c r="C8" s="13" t="s">
        <v>661</v>
      </c>
      <c r="D8" s="14"/>
      <c r="E8" s="13">
        <v>12600</v>
      </c>
      <c r="F8" s="13">
        <v>12600</v>
      </c>
      <c r="G8" s="12"/>
    </row>
    <row r="9" spans="1:7" ht="25.5" customHeight="1">
      <c r="A9" s="13" t="s">
        <v>662</v>
      </c>
      <c r="B9" s="13" t="s">
        <v>663</v>
      </c>
      <c r="C9" s="13" t="s">
        <v>663</v>
      </c>
      <c r="D9" s="14"/>
      <c r="E9" s="13">
        <v>12600</v>
      </c>
      <c r="F9" s="13">
        <v>12600</v>
      </c>
      <c r="G9" s="12"/>
    </row>
    <row r="10" spans="1:7" ht="25.5" customHeight="1">
      <c r="A10" s="13" t="s">
        <v>664</v>
      </c>
      <c r="B10" s="13" t="s">
        <v>665</v>
      </c>
      <c r="C10" s="13" t="s">
        <v>665</v>
      </c>
      <c r="D10" s="14"/>
      <c r="E10" s="13">
        <v>13200</v>
      </c>
      <c r="F10" s="13">
        <v>13200</v>
      </c>
      <c r="G10" s="12"/>
    </row>
    <row r="11" spans="1:7" ht="25.5" customHeight="1">
      <c r="A11" s="13" t="s">
        <v>666</v>
      </c>
      <c r="B11" s="13" t="s">
        <v>667</v>
      </c>
      <c r="C11" s="13" t="s">
        <v>667</v>
      </c>
      <c r="D11" s="14"/>
      <c r="E11" s="13">
        <v>12000</v>
      </c>
      <c r="F11" s="13">
        <v>12000</v>
      </c>
      <c r="G11" s="12"/>
    </row>
    <row r="12" spans="1:7" ht="25.5" customHeight="1">
      <c r="A12" s="13" t="s">
        <v>668</v>
      </c>
      <c r="B12" s="13" t="s">
        <v>669</v>
      </c>
      <c r="C12" s="13" t="s">
        <v>669</v>
      </c>
      <c r="D12" s="14"/>
      <c r="E12" s="13">
        <v>9000</v>
      </c>
      <c r="F12" s="13">
        <v>9000</v>
      </c>
      <c r="G12" s="12"/>
    </row>
    <row r="13" spans="1:7" ht="25.5" customHeight="1">
      <c r="A13" s="13" t="s">
        <v>668</v>
      </c>
      <c r="B13" s="13" t="s">
        <v>670</v>
      </c>
      <c r="C13" s="13" t="s">
        <v>670</v>
      </c>
      <c r="D13" s="14"/>
      <c r="E13" s="13">
        <v>9000</v>
      </c>
      <c r="F13" s="13">
        <v>9000</v>
      </c>
      <c r="G13" s="12"/>
    </row>
    <row r="14" spans="1:7">
      <c r="A14" s="13" t="s">
        <v>671</v>
      </c>
      <c r="B14" s="13" t="s">
        <v>672</v>
      </c>
      <c r="C14" s="13" t="s">
        <v>672</v>
      </c>
      <c r="D14" s="12"/>
      <c r="E14" s="13">
        <v>4000</v>
      </c>
      <c r="F14" s="13">
        <v>4000</v>
      </c>
      <c r="G14" s="12"/>
    </row>
    <row r="15" spans="1:7">
      <c r="A15" s="13" t="s">
        <v>673</v>
      </c>
      <c r="B15" s="13" t="s">
        <v>674</v>
      </c>
      <c r="C15" s="13" t="s">
        <v>674</v>
      </c>
      <c r="D15" s="12"/>
      <c r="E15" s="13">
        <v>3600</v>
      </c>
      <c r="F15" s="13">
        <v>3600</v>
      </c>
      <c r="G15" s="12"/>
    </row>
  </sheetData>
  <mergeCells count="8">
    <mergeCell ref="A1:G1"/>
    <mergeCell ref="E3:F3"/>
    <mergeCell ref="A5:C5"/>
    <mergeCell ref="A3:A4"/>
    <mergeCell ref="B3:B4"/>
    <mergeCell ref="C3:C4"/>
    <mergeCell ref="D3:D4"/>
    <mergeCell ref="G3:G4"/>
  </mergeCells>
  <phoneticPr fontId="7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F6" sqref="F6"/>
    </sheetView>
  </sheetViews>
  <sheetFormatPr defaultColWidth="9" defaultRowHeight="14.4"/>
  <cols>
    <col min="1" max="4" width="9" style="1"/>
    <col min="5" max="5" width="26" style="1" customWidth="1"/>
    <col min="6" max="6" width="9" style="1" customWidth="1"/>
    <col min="7" max="16384" width="9" style="1"/>
  </cols>
  <sheetData>
    <row r="1" spans="1:8" ht="20.399999999999999">
      <c r="A1" s="449" t="s">
        <v>675</v>
      </c>
      <c r="B1" s="449"/>
      <c r="C1" s="449"/>
      <c r="D1" s="449"/>
      <c r="E1" s="449"/>
      <c r="F1" s="449"/>
      <c r="G1" s="449"/>
      <c r="H1" s="449"/>
    </row>
    <row r="2" spans="1:8" ht="15.6">
      <c r="A2" s="450" t="s">
        <v>676</v>
      </c>
      <c r="B2" s="450"/>
      <c r="C2" s="450"/>
      <c r="D2" s="450"/>
      <c r="E2" s="450"/>
      <c r="F2" s="450"/>
      <c r="G2" s="450"/>
      <c r="H2" s="450"/>
    </row>
    <row r="3" spans="1:8" ht="15.9" customHeight="1">
      <c r="A3" s="451" t="s">
        <v>677</v>
      </c>
      <c r="B3" s="452"/>
      <c r="C3" s="453"/>
      <c r="D3" s="451"/>
      <c r="E3" s="452"/>
      <c r="F3" s="452"/>
      <c r="G3" s="452"/>
      <c r="H3" s="453"/>
    </row>
    <row r="4" spans="1:8" ht="15.9" customHeight="1">
      <c r="A4" s="454" t="s">
        <v>678</v>
      </c>
      <c r="B4" s="455" t="s">
        <v>679</v>
      </c>
      <c r="C4" s="456"/>
      <c r="D4" s="455" t="s">
        <v>680</v>
      </c>
      <c r="E4" s="456"/>
      <c r="F4" s="451" t="s">
        <v>681</v>
      </c>
      <c r="G4" s="452"/>
      <c r="H4" s="453"/>
    </row>
    <row r="5" spans="1:8" ht="15.9" customHeight="1">
      <c r="A5" s="454"/>
      <c r="B5" s="457"/>
      <c r="C5" s="458"/>
      <c r="D5" s="457"/>
      <c r="E5" s="458"/>
      <c r="F5" s="2" t="s">
        <v>682</v>
      </c>
      <c r="G5" s="2" t="s">
        <v>613</v>
      </c>
      <c r="H5" s="2" t="s">
        <v>683</v>
      </c>
    </row>
    <row r="6" spans="1:8" ht="15.9" customHeight="1">
      <c r="A6" s="454"/>
      <c r="B6" s="451" t="s">
        <v>684</v>
      </c>
      <c r="C6" s="453"/>
      <c r="D6" s="451"/>
      <c r="E6" s="453"/>
      <c r="F6" s="3"/>
      <c r="G6" s="3"/>
      <c r="H6" s="3"/>
    </row>
    <row r="7" spans="1:8" ht="15.9" customHeight="1">
      <c r="A7" s="454"/>
      <c r="B7" s="451" t="s">
        <v>685</v>
      </c>
      <c r="C7" s="453"/>
      <c r="D7" s="451"/>
      <c r="E7" s="453"/>
      <c r="F7" s="3"/>
      <c r="G7" s="3"/>
      <c r="H7" s="3"/>
    </row>
    <row r="8" spans="1:8" ht="15.9" customHeight="1">
      <c r="A8" s="454"/>
      <c r="B8" s="451" t="s">
        <v>686</v>
      </c>
      <c r="C8" s="453"/>
      <c r="D8" s="451"/>
      <c r="E8" s="453"/>
      <c r="F8" s="3"/>
      <c r="G8" s="3"/>
      <c r="H8" s="3"/>
    </row>
    <row r="9" spans="1:8" ht="15.9" customHeight="1">
      <c r="A9" s="454"/>
      <c r="B9" s="451" t="s">
        <v>687</v>
      </c>
      <c r="C9" s="453"/>
      <c r="D9" s="451"/>
      <c r="E9" s="453"/>
      <c r="F9" s="3"/>
      <c r="G9" s="3"/>
      <c r="H9" s="3"/>
    </row>
    <row r="10" spans="1:8" ht="15.9" customHeight="1">
      <c r="A10" s="454"/>
      <c r="B10" s="451" t="s">
        <v>688</v>
      </c>
      <c r="C10" s="452"/>
      <c r="D10" s="452"/>
      <c r="E10" s="453"/>
      <c r="F10" s="4">
        <f>SUM(F6:F9)</f>
        <v>0</v>
      </c>
      <c r="G10" s="4">
        <f t="shared" ref="G10:H10" si="0">SUM(G6:G9)</f>
        <v>0</v>
      </c>
      <c r="H10" s="4">
        <f t="shared" si="0"/>
        <v>0</v>
      </c>
    </row>
    <row r="11" spans="1:8" ht="33.75" customHeight="1">
      <c r="A11" s="5" t="s">
        <v>689</v>
      </c>
      <c r="B11" s="459" t="s">
        <v>690</v>
      </c>
      <c r="C11" s="460"/>
      <c r="D11" s="460"/>
      <c r="E11" s="460"/>
      <c r="F11" s="460"/>
      <c r="G11" s="460"/>
      <c r="H11" s="461"/>
    </row>
    <row r="12" spans="1:8" ht="29.25" customHeight="1">
      <c r="A12" s="5" t="s">
        <v>691</v>
      </c>
      <c r="B12" s="462" t="s">
        <v>690</v>
      </c>
      <c r="C12" s="463"/>
      <c r="D12" s="463"/>
      <c r="E12" s="463"/>
      <c r="F12" s="463"/>
      <c r="G12" s="463"/>
      <c r="H12" s="464"/>
    </row>
    <row r="13" spans="1:8" ht="33" customHeight="1">
      <c r="A13" s="5" t="s">
        <v>692</v>
      </c>
      <c r="B13" s="451"/>
      <c r="C13" s="452"/>
      <c r="D13" s="452"/>
      <c r="E13" s="452"/>
      <c r="F13" s="452"/>
      <c r="G13" s="452"/>
      <c r="H13" s="453"/>
    </row>
    <row r="14" spans="1:8" ht="15.9" customHeight="1">
      <c r="A14" s="454" t="s">
        <v>693</v>
      </c>
      <c r="B14" s="2" t="s">
        <v>694</v>
      </c>
      <c r="C14" s="451" t="s">
        <v>695</v>
      </c>
      <c r="D14" s="453"/>
      <c r="E14" s="454" t="s">
        <v>696</v>
      </c>
      <c r="F14" s="454"/>
      <c r="G14" s="452" t="s">
        <v>697</v>
      </c>
      <c r="H14" s="453"/>
    </row>
    <row r="15" spans="1:8" ht="15.9" customHeight="1">
      <c r="A15" s="454"/>
      <c r="B15" s="454" t="s">
        <v>698</v>
      </c>
      <c r="C15" s="455" t="s">
        <v>699</v>
      </c>
      <c r="D15" s="456"/>
      <c r="E15" s="462" t="s">
        <v>700</v>
      </c>
      <c r="F15" s="464"/>
      <c r="G15" s="462"/>
      <c r="H15" s="464"/>
    </row>
    <row r="16" spans="1:8" ht="15.9" customHeight="1">
      <c r="A16" s="454"/>
      <c r="B16" s="454"/>
      <c r="C16" s="468"/>
      <c r="D16" s="469"/>
      <c r="E16" s="462" t="s">
        <v>701</v>
      </c>
      <c r="F16" s="464"/>
      <c r="G16" s="462"/>
      <c r="H16" s="464"/>
    </row>
    <row r="17" spans="1:8" ht="15.9" customHeight="1">
      <c r="A17" s="454"/>
      <c r="B17" s="454"/>
      <c r="C17" s="457"/>
      <c r="D17" s="458"/>
      <c r="E17" s="462" t="s">
        <v>702</v>
      </c>
      <c r="F17" s="464"/>
      <c r="G17" s="462"/>
      <c r="H17" s="464"/>
    </row>
    <row r="18" spans="1:8" ht="15.9" customHeight="1">
      <c r="A18" s="454"/>
      <c r="B18" s="454"/>
      <c r="C18" s="455" t="s">
        <v>703</v>
      </c>
      <c r="D18" s="456"/>
      <c r="E18" s="462" t="s">
        <v>700</v>
      </c>
      <c r="F18" s="464"/>
      <c r="G18" s="462"/>
      <c r="H18" s="464"/>
    </row>
    <row r="19" spans="1:8" ht="15.9" customHeight="1">
      <c r="A19" s="454"/>
      <c r="B19" s="454"/>
      <c r="C19" s="468"/>
      <c r="D19" s="469"/>
      <c r="E19" s="462" t="s">
        <v>701</v>
      </c>
      <c r="F19" s="464"/>
      <c r="G19" s="462"/>
      <c r="H19" s="464"/>
    </row>
    <row r="20" spans="1:8" ht="15.9" customHeight="1">
      <c r="A20" s="454"/>
      <c r="B20" s="454"/>
      <c r="C20" s="457"/>
      <c r="D20" s="458"/>
      <c r="E20" s="462" t="s">
        <v>702</v>
      </c>
      <c r="F20" s="464"/>
      <c r="G20" s="451"/>
      <c r="H20" s="453"/>
    </row>
    <row r="21" spans="1:8" ht="15.9" customHeight="1">
      <c r="A21" s="454"/>
      <c r="B21" s="454"/>
      <c r="C21" s="455" t="s">
        <v>704</v>
      </c>
      <c r="D21" s="456"/>
      <c r="E21" s="462" t="s">
        <v>700</v>
      </c>
      <c r="F21" s="464"/>
      <c r="G21" s="451"/>
      <c r="H21" s="453"/>
    </row>
    <row r="22" spans="1:8" ht="15.9" customHeight="1">
      <c r="A22" s="454"/>
      <c r="B22" s="454"/>
      <c r="C22" s="468"/>
      <c r="D22" s="469"/>
      <c r="E22" s="462" t="s">
        <v>701</v>
      </c>
      <c r="F22" s="464"/>
      <c r="G22" s="451"/>
      <c r="H22" s="453"/>
    </row>
    <row r="23" spans="1:8" ht="15.9" customHeight="1">
      <c r="A23" s="454"/>
      <c r="B23" s="454"/>
      <c r="C23" s="457"/>
      <c r="D23" s="458"/>
      <c r="E23" s="462" t="s">
        <v>702</v>
      </c>
      <c r="F23" s="464"/>
      <c r="G23" s="451"/>
      <c r="H23" s="453"/>
    </row>
    <row r="24" spans="1:8" ht="15.9" customHeight="1">
      <c r="A24" s="454"/>
      <c r="B24" s="454"/>
      <c r="C24" s="455" t="s">
        <v>705</v>
      </c>
      <c r="D24" s="456"/>
      <c r="E24" s="462" t="s">
        <v>700</v>
      </c>
      <c r="F24" s="464"/>
      <c r="G24" s="451"/>
      <c r="H24" s="453"/>
    </row>
    <row r="25" spans="1:8" ht="15.9" customHeight="1">
      <c r="A25" s="454"/>
      <c r="B25" s="454"/>
      <c r="C25" s="468"/>
      <c r="D25" s="469"/>
      <c r="E25" s="462" t="s">
        <v>701</v>
      </c>
      <c r="F25" s="464"/>
      <c r="G25" s="451"/>
      <c r="H25" s="453"/>
    </row>
    <row r="26" spans="1:8" ht="15.9" customHeight="1">
      <c r="A26" s="454"/>
      <c r="B26" s="454"/>
      <c r="C26" s="457"/>
      <c r="D26" s="458"/>
      <c r="E26" s="462" t="s">
        <v>702</v>
      </c>
      <c r="F26" s="464"/>
      <c r="G26" s="451"/>
      <c r="H26" s="453"/>
    </row>
    <row r="27" spans="1:8" ht="15.9" customHeight="1">
      <c r="A27" s="454"/>
      <c r="B27" s="454"/>
      <c r="C27" s="451" t="s">
        <v>687</v>
      </c>
      <c r="D27" s="453"/>
      <c r="E27" s="462"/>
      <c r="F27" s="464"/>
      <c r="G27" s="451"/>
      <c r="H27" s="453"/>
    </row>
    <row r="28" spans="1:8" ht="15.9" customHeight="1">
      <c r="A28" s="454"/>
      <c r="B28" s="454" t="s">
        <v>706</v>
      </c>
      <c r="C28" s="455" t="s">
        <v>707</v>
      </c>
      <c r="D28" s="456"/>
      <c r="E28" s="462" t="s">
        <v>700</v>
      </c>
      <c r="F28" s="464"/>
      <c r="G28" s="451"/>
      <c r="H28" s="453"/>
    </row>
    <row r="29" spans="1:8" ht="15.9" customHeight="1">
      <c r="A29" s="454"/>
      <c r="B29" s="454"/>
      <c r="C29" s="468"/>
      <c r="D29" s="469"/>
      <c r="E29" s="462" t="s">
        <v>701</v>
      </c>
      <c r="F29" s="464"/>
      <c r="G29" s="451"/>
      <c r="H29" s="453"/>
    </row>
    <row r="30" spans="1:8" ht="15.9" customHeight="1">
      <c r="A30" s="454"/>
      <c r="B30" s="454"/>
      <c r="C30" s="457"/>
      <c r="D30" s="458"/>
      <c r="E30" s="462" t="s">
        <v>702</v>
      </c>
      <c r="F30" s="464"/>
      <c r="G30" s="451"/>
      <c r="H30" s="453"/>
    </row>
    <row r="31" spans="1:8" ht="15.9" customHeight="1">
      <c r="A31" s="454"/>
      <c r="B31" s="454"/>
      <c r="C31" s="455" t="s">
        <v>708</v>
      </c>
      <c r="D31" s="456"/>
      <c r="E31" s="462" t="s">
        <v>700</v>
      </c>
      <c r="F31" s="464"/>
      <c r="G31" s="451"/>
      <c r="H31" s="453"/>
    </row>
    <row r="32" spans="1:8" ht="15.9" customHeight="1">
      <c r="A32" s="454"/>
      <c r="B32" s="454"/>
      <c r="C32" s="468"/>
      <c r="D32" s="469"/>
      <c r="E32" s="462" t="s">
        <v>701</v>
      </c>
      <c r="F32" s="464"/>
      <c r="G32" s="451"/>
      <c r="H32" s="453"/>
    </row>
    <row r="33" spans="1:8" ht="15.9" customHeight="1">
      <c r="A33" s="454"/>
      <c r="B33" s="454"/>
      <c r="C33" s="457"/>
      <c r="D33" s="458"/>
      <c r="E33" s="462" t="s">
        <v>702</v>
      </c>
      <c r="F33" s="464"/>
      <c r="G33" s="451"/>
      <c r="H33" s="453"/>
    </row>
    <row r="34" spans="1:8" ht="15.9" customHeight="1">
      <c r="A34" s="454"/>
      <c r="B34" s="454"/>
      <c r="C34" s="455" t="s">
        <v>709</v>
      </c>
      <c r="D34" s="456"/>
      <c r="E34" s="462" t="s">
        <v>700</v>
      </c>
      <c r="F34" s="464"/>
      <c r="G34" s="451"/>
      <c r="H34" s="453"/>
    </row>
    <row r="35" spans="1:8" ht="15.9" customHeight="1">
      <c r="A35" s="454"/>
      <c r="B35" s="454"/>
      <c r="C35" s="468"/>
      <c r="D35" s="469"/>
      <c r="E35" s="462" t="s">
        <v>701</v>
      </c>
      <c r="F35" s="464"/>
      <c r="G35" s="451"/>
      <c r="H35" s="453"/>
    </row>
    <row r="36" spans="1:8" ht="15.9" customHeight="1">
      <c r="A36" s="454"/>
      <c r="B36" s="454"/>
      <c r="C36" s="457"/>
      <c r="D36" s="458"/>
      <c r="E36" s="462" t="s">
        <v>702</v>
      </c>
      <c r="F36" s="464"/>
      <c r="G36" s="451"/>
      <c r="H36" s="453"/>
    </row>
    <row r="37" spans="1:8" ht="15.9" customHeight="1">
      <c r="A37" s="454"/>
      <c r="B37" s="454"/>
      <c r="C37" s="455" t="s">
        <v>710</v>
      </c>
      <c r="D37" s="456"/>
      <c r="E37" s="462" t="s">
        <v>700</v>
      </c>
      <c r="F37" s="464"/>
      <c r="G37" s="451"/>
      <c r="H37" s="453"/>
    </row>
    <row r="38" spans="1:8" ht="15.9" customHeight="1">
      <c r="A38" s="454"/>
      <c r="B38" s="454"/>
      <c r="C38" s="468"/>
      <c r="D38" s="469"/>
      <c r="E38" s="462" t="s">
        <v>701</v>
      </c>
      <c r="F38" s="464"/>
      <c r="G38" s="451"/>
      <c r="H38" s="453"/>
    </row>
    <row r="39" spans="1:8" ht="15.9" customHeight="1">
      <c r="A39" s="454"/>
      <c r="B39" s="454"/>
      <c r="C39" s="457"/>
      <c r="D39" s="458"/>
      <c r="E39" s="462" t="s">
        <v>702</v>
      </c>
      <c r="F39" s="464"/>
      <c r="G39" s="451"/>
      <c r="H39" s="453"/>
    </row>
    <row r="40" spans="1:8" ht="15.9" customHeight="1">
      <c r="A40" s="454"/>
      <c r="B40" s="454"/>
      <c r="C40" s="451" t="s">
        <v>687</v>
      </c>
      <c r="D40" s="453"/>
      <c r="E40" s="462"/>
      <c r="F40" s="464"/>
      <c r="G40" s="451"/>
      <c r="H40" s="453"/>
    </row>
    <row r="41" spans="1:8" ht="15.9" customHeight="1">
      <c r="A41" s="454"/>
      <c r="B41" s="465" t="s">
        <v>711</v>
      </c>
      <c r="C41" s="455" t="s">
        <v>712</v>
      </c>
      <c r="D41" s="456"/>
      <c r="E41" s="462" t="s">
        <v>700</v>
      </c>
      <c r="F41" s="464"/>
      <c r="G41" s="451"/>
      <c r="H41" s="453"/>
    </row>
    <row r="42" spans="1:8" ht="15.9" customHeight="1">
      <c r="A42" s="454"/>
      <c r="B42" s="466"/>
      <c r="C42" s="468"/>
      <c r="D42" s="469"/>
      <c r="E42" s="462" t="s">
        <v>701</v>
      </c>
      <c r="F42" s="464"/>
      <c r="G42" s="451"/>
      <c r="H42" s="453"/>
    </row>
    <row r="43" spans="1:8" ht="15.9" customHeight="1">
      <c r="A43" s="454"/>
      <c r="B43" s="466"/>
      <c r="C43" s="457"/>
      <c r="D43" s="458"/>
      <c r="E43" s="462" t="s">
        <v>702</v>
      </c>
      <c r="F43" s="464"/>
      <c r="G43" s="451"/>
      <c r="H43" s="453"/>
    </row>
    <row r="44" spans="1:8" ht="15.9" customHeight="1">
      <c r="A44" s="454"/>
      <c r="B44" s="467"/>
      <c r="C44" s="451" t="s">
        <v>687</v>
      </c>
      <c r="D44" s="453"/>
      <c r="E44" s="462"/>
      <c r="F44" s="464"/>
      <c r="G44" s="451"/>
      <c r="H44" s="453"/>
    </row>
  </sheetData>
  <mergeCells count="99">
    <mergeCell ref="A14:A44"/>
    <mergeCell ref="B15:B27"/>
    <mergeCell ref="B28:B40"/>
    <mergeCell ref="B41:B44"/>
    <mergeCell ref="B4:C5"/>
    <mergeCell ref="C24:D26"/>
    <mergeCell ref="C18:D20"/>
    <mergeCell ref="C31:D33"/>
    <mergeCell ref="C21:D23"/>
    <mergeCell ref="C15:D17"/>
    <mergeCell ref="C41:D43"/>
    <mergeCell ref="C28:D30"/>
    <mergeCell ref="C34:D36"/>
    <mergeCell ref="C37:D39"/>
    <mergeCell ref="C40:D40"/>
    <mergeCell ref="B13:H13"/>
    <mergeCell ref="E42:F42"/>
    <mergeCell ref="G42:H42"/>
    <mergeCell ref="E43:F43"/>
    <mergeCell ref="G43:H43"/>
    <mergeCell ref="C44:D44"/>
    <mergeCell ref="E44:F44"/>
    <mergeCell ref="G44:H44"/>
    <mergeCell ref="E41:F41"/>
    <mergeCell ref="G41:H41"/>
    <mergeCell ref="E37:F37"/>
    <mergeCell ref="G37:H37"/>
    <mergeCell ref="E38:F38"/>
    <mergeCell ref="G38:H38"/>
    <mergeCell ref="E39:F39"/>
    <mergeCell ref="G39:H39"/>
    <mergeCell ref="E35:F35"/>
    <mergeCell ref="G35:H35"/>
    <mergeCell ref="E36:F36"/>
    <mergeCell ref="G36:H36"/>
    <mergeCell ref="E40:F40"/>
    <mergeCell ref="G40:H40"/>
    <mergeCell ref="E32:F32"/>
    <mergeCell ref="G32:H32"/>
    <mergeCell ref="E33:F33"/>
    <mergeCell ref="G33:H33"/>
    <mergeCell ref="E34:F34"/>
    <mergeCell ref="G34:H34"/>
    <mergeCell ref="E29:F29"/>
    <mergeCell ref="G29:H29"/>
    <mergeCell ref="E30:F30"/>
    <mergeCell ref="G30:H30"/>
    <mergeCell ref="E31:F31"/>
    <mergeCell ref="G31:H31"/>
    <mergeCell ref="C27:D27"/>
    <mergeCell ref="E27:F27"/>
    <mergeCell ref="G27:H27"/>
    <mergeCell ref="E28:F28"/>
    <mergeCell ref="G28:H28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B11:H11"/>
    <mergeCell ref="B12:H12"/>
    <mergeCell ref="C14:D14"/>
    <mergeCell ref="E14:F14"/>
    <mergeCell ref="G14:H14"/>
    <mergeCell ref="A1:H1"/>
    <mergeCell ref="A2:H2"/>
    <mergeCell ref="A3:C3"/>
    <mergeCell ref="D3:H3"/>
    <mergeCell ref="F4:H4"/>
    <mergeCell ref="A4:A10"/>
    <mergeCell ref="D4:E5"/>
    <mergeCell ref="B6:C6"/>
    <mergeCell ref="D6:E6"/>
    <mergeCell ref="B7:C7"/>
    <mergeCell ref="D7:E7"/>
    <mergeCell ref="B8:C8"/>
    <mergeCell ref="D8:E8"/>
    <mergeCell ref="B9:C9"/>
    <mergeCell ref="D9:E9"/>
    <mergeCell ref="B10:E10"/>
  </mergeCells>
  <phoneticPr fontId="70" type="noConversion"/>
  <pageMargins left="0.70866141732283505" right="0.70866141732283505" top="0.70866141732283505" bottom="0.70866141732283505" header="0.31496062992126" footer="0.3149606299212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7"/>
  <sheetViews>
    <sheetView workbookViewId="0">
      <pane xSplit="2" ySplit="5" topLeftCell="C6" activePane="bottomRight" state="frozen"/>
      <selection pane="topRight"/>
      <selection pane="bottomLeft"/>
      <selection pane="bottomRight" activeCell="D14" sqref="D14"/>
    </sheetView>
  </sheetViews>
  <sheetFormatPr defaultColWidth="9" defaultRowHeight="15.6"/>
  <cols>
    <col min="1" max="1" width="11" style="154" customWidth="1"/>
    <col min="2" max="2" width="21.09765625" style="154" customWidth="1"/>
    <col min="3" max="3" width="19.3984375" customWidth="1"/>
    <col min="4" max="4" width="17.5" customWidth="1"/>
    <col min="5" max="5" width="16.3984375" customWidth="1"/>
    <col min="6" max="6" width="45.59765625" style="221" customWidth="1"/>
  </cols>
  <sheetData>
    <row r="1" spans="1:6" ht="24.75" customHeight="1">
      <c r="A1" s="307" t="s">
        <v>72</v>
      </c>
      <c r="B1" s="307"/>
      <c r="C1" s="307"/>
      <c r="D1" s="307"/>
      <c r="E1" s="307"/>
      <c r="F1" s="307"/>
    </row>
    <row r="2" spans="1:6" ht="22.5" customHeight="1">
      <c r="A2" s="222" t="s">
        <v>73</v>
      </c>
      <c r="B2" s="223">
        <f>封面!B5</f>
        <v>0</v>
      </c>
      <c r="C2" s="224"/>
      <c r="D2" s="225"/>
      <c r="E2" s="199"/>
      <c r="F2" s="226"/>
    </row>
    <row r="3" spans="1:6" ht="21.75" customHeight="1">
      <c r="A3" s="308" t="s">
        <v>74</v>
      </c>
      <c r="B3" s="308"/>
      <c r="C3" s="308"/>
      <c r="D3" s="227"/>
      <c r="E3" s="228"/>
      <c r="F3" s="229" t="s">
        <v>75</v>
      </c>
    </row>
    <row r="4" spans="1:6" ht="19.5" customHeight="1">
      <c r="A4" s="309" t="s">
        <v>76</v>
      </c>
      <c r="B4" s="310"/>
      <c r="C4" s="230" t="s">
        <v>77</v>
      </c>
      <c r="D4" s="231">
        <v>44105</v>
      </c>
      <c r="E4" s="230" t="s">
        <v>78</v>
      </c>
      <c r="F4" s="232" t="s">
        <v>17</v>
      </c>
    </row>
    <row r="5" spans="1:6" ht="19.5" customHeight="1">
      <c r="A5" s="311" t="s">
        <v>79</v>
      </c>
      <c r="B5" s="312"/>
      <c r="C5" s="233">
        <f>SUM(C6:C10)</f>
        <v>76</v>
      </c>
      <c r="D5" s="233">
        <f>SUM(D6:D10)</f>
        <v>76</v>
      </c>
      <c r="E5" s="234">
        <f>D5-C5</f>
        <v>0</v>
      </c>
      <c r="F5" s="235"/>
    </row>
    <row r="6" spans="1:6" ht="19.5" customHeight="1">
      <c r="A6" s="311" t="s">
        <v>80</v>
      </c>
      <c r="B6" s="312"/>
      <c r="C6" s="236">
        <v>40</v>
      </c>
      <c r="D6" s="236">
        <v>40</v>
      </c>
      <c r="E6" s="234">
        <f t="shared" ref="E6:E57" si="0">D6-C6</f>
        <v>0</v>
      </c>
      <c r="F6" s="235"/>
    </row>
    <row r="7" spans="1:6" ht="19.5" customHeight="1">
      <c r="A7" s="311" t="s">
        <v>81</v>
      </c>
      <c r="B7" s="312"/>
      <c r="C7" s="236"/>
      <c r="D7" s="236"/>
      <c r="E7" s="234">
        <f t="shared" si="0"/>
        <v>0</v>
      </c>
      <c r="F7" s="235"/>
    </row>
    <row r="8" spans="1:6" ht="19.5" customHeight="1">
      <c r="A8" s="311" t="s">
        <v>82</v>
      </c>
      <c r="B8" s="312"/>
      <c r="C8" s="236">
        <v>35</v>
      </c>
      <c r="D8" s="236">
        <v>35</v>
      </c>
      <c r="E8" s="234">
        <f t="shared" si="0"/>
        <v>0</v>
      </c>
      <c r="F8" s="235"/>
    </row>
    <row r="9" spans="1:6" ht="19.5" customHeight="1">
      <c r="A9" s="311" t="s">
        <v>83</v>
      </c>
      <c r="B9" s="312"/>
      <c r="C9" s="236"/>
      <c r="D9" s="236"/>
      <c r="E9" s="234">
        <f t="shared" si="0"/>
        <v>0</v>
      </c>
      <c r="F9" s="235"/>
    </row>
    <row r="10" spans="1:6" ht="19.5" customHeight="1">
      <c r="A10" s="311" t="s">
        <v>84</v>
      </c>
      <c r="B10" s="312"/>
      <c r="C10" s="236">
        <v>1</v>
      </c>
      <c r="D10" s="236">
        <v>1</v>
      </c>
      <c r="E10" s="234">
        <f t="shared" si="0"/>
        <v>0</v>
      </c>
      <c r="F10" s="237"/>
    </row>
    <row r="11" spans="1:6" ht="19.5" customHeight="1">
      <c r="A11" s="311" t="s">
        <v>85</v>
      </c>
      <c r="B11" s="312"/>
      <c r="C11" s="238">
        <f>SUM(C12:C16)</f>
        <v>76</v>
      </c>
      <c r="D11" s="238">
        <f>SUM(D12:D16)</f>
        <v>76</v>
      </c>
      <c r="E11" s="234">
        <f t="shared" si="0"/>
        <v>0</v>
      </c>
      <c r="F11" s="235"/>
    </row>
    <row r="12" spans="1:6" ht="19.5" customHeight="1">
      <c r="A12" s="311" t="s">
        <v>80</v>
      </c>
      <c r="B12" s="312"/>
      <c r="C12" s="236">
        <v>40</v>
      </c>
      <c r="D12" s="236">
        <v>40</v>
      </c>
      <c r="E12" s="234">
        <f t="shared" si="0"/>
        <v>0</v>
      </c>
      <c r="F12" s="235"/>
    </row>
    <row r="13" spans="1:6" ht="19.5" customHeight="1">
      <c r="A13" s="311" t="s">
        <v>81</v>
      </c>
      <c r="B13" s="312"/>
      <c r="C13" s="236"/>
      <c r="D13" s="236"/>
      <c r="E13" s="234">
        <f t="shared" si="0"/>
        <v>0</v>
      </c>
      <c r="F13" s="235"/>
    </row>
    <row r="14" spans="1:6" ht="19.5" customHeight="1">
      <c r="A14" s="311" t="s">
        <v>82</v>
      </c>
      <c r="B14" s="312"/>
      <c r="C14" s="236">
        <v>35</v>
      </c>
      <c r="D14" s="236">
        <v>35</v>
      </c>
      <c r="E14" s="234">
        <f t="shared" si="0"/>
        <v>0</v>
      </c>
      <c r="F14" s="235"/>
    </row>
    <row r="15" spans="1:6" ht="19.5" customHeight="1">
      <c r="A15" s="311" t="s">
        <v>83</v>
      </c>
      <c r="B15" s="312"/>
      <c r="C15" s="236"/>
      <c r="D15" s="236"/>
      <c r="E15" s="234">
        <f t="shared" si="0"/>
        <v>0</v>
      </c>
      <c r="F15" s="235"/>
    </row>
    <row r="16" spans="1:6" ht="19.5" customHeight="1">
      <c r="A16" s="311" t="s">
        <v>84</v>
      </c>
      <c r="B16" s="312"/>
      <c r="C16" s="236">
        <v>1</v>
      </c>
      <c r="D16" s="236">
        <v>1</v>
      </c>
      <c r="E16" s="234">
        <f t="shared" si="0"/>
        <v>0</v>
      </c>
      <c r="F16" s="235"/>
    </row>
    <row r="17" spans="1:6" ht="19.5" customHeight="1">
      <c r="A17" s="311" t="s">
        <v>86</v>
      </c>
      <c r="B17" s="312"/>
      <c r="C17" s="238">
        <f>SUM(C18:C19)</f>
        <v>18</v>
      </c>
      <c r="D17" s="238">
        <f>SUM(D18:D19)</f>
        <v>17</v>
      </c>
      <c r="E17" s="234">
        <f t="shared" si="0"/>
        <v>-1</v>
      </c>
      <c r="F17" s="235"/>
    </row>
    <row r="18" spans="1:6" ht="19.5" customHeight="1">
      <c r="A18" s="311" t="s">
        <v>87</v>
      </c>
      <c r="B18" s="312"/>
      <c r="C18" s="239"/>
      <c r="D18" s="239"/>
      <c r="E18" s="234">
        <f t="shared" si="0"/>
        <v>0</v>
      </c>
      <c r="F18" s="240" t="s">
        <v>88</v>
      </c>
    </row>
    <row r="19" spans="1:6" ht="19.5" customHeight="1">
      <c r="A19" s="311" t="s">
        <v>89</v>
      </c>
      <c r="B19" s="312"/>
      <c r="C19" s="238">
        <f>SUM(C20:C21)</f>
        <v>18</v>
      </c>
      <c r="D19" s="238">
        <f>SUM(D20:D21)</f>
        <v>17</v>
      </c>
      <c r="E19" s="234">
        <f t="shared" si="0"/>
        <v>-1</v>
      </c>
      <c r="F19" s="241"/>
    </row>
    <row r="20" spans="1:6" ht="19.5" customHeight="1">
      <c r="A20" s="311" t="s">
        <v>90</v>
      </c>
      <c r="B20" s="312"/>
      <c r="C20" s="239">
        <v>0</v>
      </c>
      <c r="D20" s="239"/>
      <c r="E20" s="234"/>
      <c r="F20" s="242"/>
    </row>
    <row r="21" spans="1:6" ht="19.5" customHeight="1">
      <c r="A21" s="311" t="s">
        <v>91</v>
      </c>
      <c r="B21" s="312"/>
      <c r="C21" s="239">
        <v>18</v>
      </c>
      <c r="D21" s="239">
        <v>17</v>
      </c>
      <c r="E21" s="234"/>
      <c r="F21" s="242"/>
    </row>
    <row r="22" spans="1:6" ht="19.5" customHeight="1">
      <c r="A22" s="311" t="s">
        <v>92</v>
      </c>
      <c r="B22" s="312"/>
      <c r="C22" s="238">
        <f>C23+C29+C32</f>
        <v>0</v>
      </c>
      <c r="D22" s="238">
        <f>D23+D29+D32</f>
        <v>0</v>
      </c>
      <c r="E22" s="234">
        <f t="shared" si="0"/>
        <v>0</v>
      </c>
      <c r="F22" s="235"/>
    </row>
    <row r="23" spans="1:6" ht="19.5" customHeight="1">
      <c r="A23" s="311" t="s">
        <v>93</v>
      </c>
      <c r="B23" s="312"/>
      <c r="C23" s="238">
        <f>SUM(C24:C28)</f>
        <v>0</v>
      </c>
      <c r="D23" s="238">
        <f>SUM(D24:D28)</f>
        <v>0</v>
      </c>
      <c r="E23" s="234">
        <f t="shared" si="0"/>
        <v>0</v>
      </c>
      <c r="F23" s="235"/>
    </row>
    <row r="24" spans="1:6" ht="19.5" customHeight="1">
      <c r="A24" s="311" t="s">
        <v>94</v>
      </c>
      <c r="B24" s="312"/>
      <c r="C24" s="236"/>
      <c r="D24" s="236"/>
      <c r="E24" s="234">
        <f t="shared" si="0"/>
        <v>0</v>
      </c>
      <c r="F24" s="237" t="s">
        <v>95</v>
      </c>
    </row>
    <row r="25" spans="1:6" ht="19.5" customHeight="1">
      <c r="A25" s="311" t="s">
        <v>96</v>
      </c>
      <c r="B25" s="312"/>
      <c r="C25" s="236"/>
      <c r="D25" s="236"/>
      <c r="E25" s="234">
        <f t="shared" si="0"/>
        <v>0</v>
      </c>
      <c r="F25" s="235"/>
    </row>
    <row r="26" spans="1:6" ht="19.5" customHeight="1">
      <c r="A26" s="311" t="s">
        <v>97</v>
      </c>
      <c r="B26" s="312"/>
      <c r="C26" s="236"/>
      <c r="D26" s="236"/>
      <c r="E26" s="234">
        <f t="shared" si="0"/>
        <v>0</v>
      </c>
      <c r="F26" s="235"/>
    </row>
    <row r="27" spans="1:6" ht="19.5" customHeight="1">
      <c r="A27" s="311" t="s">
        <v>98</v>
      </c>
      <c r="B27" s="312"/>
      <c r="C27" s="236"/>
      <c r="D27" s="236"/>
      <c r="E27" s="234">
        <f t="shared" si="0"/>
        <v>0</v>
      </c>
      <c r="F27" s="235"/>
    </row>
    <row r="28" spans="1:6" ht="19.5" customHeight="1">
      <c r="A28" s="311" t="s">
        <v>99</v>
      </c>
      <c r="B28" s="312"/>
      <c r="C28" s="236"/>
      <c r="D28" s="236"/>
      <c r="E28" s="234">
        <f t="shared" si="0"/>
        <v>0</v>
      </c>
      <c r="F28" s="235"/>
    </row>
    <row r="29" spans="1:6" ht="19.5" customHeight="1">
      <c r="A29" s="311" t="s">
        <v>100</v>
      </c>
      <c r="B29" s="312"/>
      <c r="C29" s="238">
        <f>SUM(C30:C31)</f>
        <v>0</v>
      </c>
      <c r="D29" s="238">
        <f>SUM(D30:D31)</f>
        <v>0</v>
      </c>
      <c r="E29" s="234">
        <f t="shared" si="0"/>
        <v>0</v>
      </c>
      <c r="F29" s="235"/>
    </row>
    <row r="30" spans="1:6" ht="19.5" customHeight="1">
      <c r="A30" s="311" t="s">
        <v>101</v>
      </c>
      <c r="B30" s="312"/>
      <c r="C30" s="236"/>
      <c r="D30" s="236"/>
      <c r="E30" s="234">
        <f t="shared" si="0"/>
        <v>0</v>
      </c>
      <c r="F30" s="235"/>
    </row>
    <row r="31" spans="1:6" ht="19.5" customHeight="1">
      <c r="A31" s="311" t="s">
        <v>102</v>
      </c>
      <c r="B31" s="312"/>
      <c r="C31" s="236"/>
      <c r="D31" s="236"/>
      <c r="E31" s="234">
        <f t="shared" si="0"/>
        <v>0</v>
      </c>
      <c r="F31" s="235"/>
    </row>
    <row r="32" spans="1:6" ht="19.5" customHeight="1">
      <c r="A32" s="311" t="s">
        <v>103</v>
      </c>
      <c r="B32" s="312"/>
      <c r="C32" s="238">
        <f>SUM(C33:C35)</f>
        <v>0</v>
      </c>
      <c r="D32" s="238">
        <f>SUM(D33:D35)</f>
        <v>0</v>
      </c>
      <c r="E32" s="234">
        <f t="shared" si="0"/>
        <v>0</v>
      </c>
      <c r="F32" s="235"/>
    </row>
    <row r="33" spans="1:6" ht="19.5" customHeight="1">
      <c r="A33" s="311" t="s">
        <v>104</v>
      </c>
      <c r="B33" s="312"/>
      <c r="C33" s="236"/>
      <c r="D33" s="236"/>
      <c r="E33" s="234">
        <f t="shared" si="0"/>
        <v>0</v>
      </c>
      <c r="F33" s="235"/>
    </row>
    <row r="34" spans="1:6" ht="19.5" customHeight="1">
      <c r="A34" s="311" t="s">
        <v>105</v>
      </c>
      <c r="B34" s="312"/>
      <c r="C34" s="236"/>
      <c r="D34" s="236"/>
      <c r="E34" s="234">
        <f t="shared" si="0"/>
        <v>0</v>
      </c>
      <c r="F34" s="235"/>
    </row>
    <row r="35" spans="1:6" ht="19.5" customHeight="1">
      <c r="A35" s="311" t="s">
        <v>106</v>
      </c>
      <c r="B35" s="312"/>
      <c r="C35" s="236"/>
      <c r="D35" s="236"/>
      <c r="E35" s="234">
        <f t="shared" si="0"/>
        <v>0</v>
      </c>
      <c r="F35" s="235"/>
    </row>
    <row r="36" spans="1:6" ht="19.5" customHeight="1">
      <c r="A36" s="311" t="s">
        <v>107</v>
      </c>
      <c r="B36" s="312"/>
      <c r="C36" s="238">
        <f>SUM(C37:C40)</f>
        <v>0</v>
      </c>
      <c r="D36" s="238">
        <f>SUM(D37:D40)</f>
        <v>0</v>
      </c>
      <c r="E36" s="234">
        <f t="shared" si="0"/>
        <v>0</v>
      </c>
      <c r="F36" s="235"/>
    </row>
    <row r="37" spans="1:6" ht="19.5" customHeight="1">
      <c r="A37" s="311" t="s">
        <v>108</v>
      </c>
      <c r="B37" s="312"/>
      <c r="C37" s="239"/>
      <c r="D37" s="239"/>
      <c r="E37" s="234">
        <f t="shared" si="0"/>
        <v>0</v>
      </c>
      <c r="F37" s="235"/>
    </row>
    <row r="38" spans="1:6" ht="19.5" customHeight="1">
      <c r="A38" s="311" t="s">
        <v>109</v>
      </c>
      <c r="B38" s="312"/>
      <c r="C38" s="239"/>
      <c r="D38" s="239"/>
      <c r="E38" s="234">
        <f t="shared" si="0"/>
        <v>0</v>
      </c>
      <c r="F38" s="235"/>
    </row>
    <row r="39" spans="1:6" ht="19.5" customHeight="1">
      <c r="A39" s="311" t="s">
        <v>110</v>
      </c>
      <c r="B39" s="312"/>
      <c r="C39" s="239"/>
      <c r="D39" s="239"/>
      <c r="E39" s="234">
        <f t="shared" si="0"/>
        <v>0</v>
      </c>
      <c r="F39" s="235"/>
    </row>
    <row r="40" spans="1:6" ht="19.5" customHeight="1">
      <c r="A40" s="311" t="s">
        <v>111</v>
      </c>
      <c r="B40" s="312"/>
      <c r="C40" s="239"/>
      <c r="D40" s="239"/>
      <c r="E40" s="234">
        <f t="shared" si="0"/>
        <v>0</v>
      </c>
      <c r="F40" s="235"/>
    </row>
    <row r="41" spans="1:6" ht="19.5" customHeight="1">
      <c r="A41" s="311" t="s">
        <v>112</v>
      </c>
      <c r="B41" s="312"/>
      <c r="C41" s="238">
        <f>SUM(C42:C49)</f>
        <v>0</v>
      </c>
      <c r="D41" s="238">
        <f>SUM(D42:D49)</f>
        <v>0</v>
      </c>
      <c r="E41" s="234">
        <f t="shared" si="0"/>
        <v>0</v>
      </c>
      <c r="F41" s="235"/>
    </row>
    <row r="42" spans="1:6" ht="19.5" customHeight="1">
      <c r="A42" s="311" t="s">
        <v>113</v>
      </c>
      <c r="B42" s="312"/>
      <c r="C42" s="236"/>
      <c r="D42" s="236"/>
      <c r="E42" s="234">
        <f t="shared" si="0"/>
        <v>0</v>
      </c>
      <c r="F42" s="235"/>
    </row>
    <row r="43" spans="1:6" ht="19.5" customHeight="1">
      <c r="A43" s="311" t="s">
        <v>114</v>
      </c>
      <c r="B43" s="312"/>
      <c r="C43" s="236"/>
      <c r="D43" s="236"/>
      <c r="E43" s="234">
        <f t="shared" si="0"/>
        <v>0</v>
      </c>
      <c r="F43" s="235"/>
    </row>
    <row r="44" spans="1:6" ht="19.5" customHeight="1">
      <c r="A44" s="311" t="s">
        <v>115</v>
      </c>
      <c r="B44" s="312"/>
      <c r="C44" s="236"/>
      <c r="D44" s="236"/>
      <c r="E44" s="234">
        <f t="shared" si="0"/>
        <v>0</v>
      </c>
      <c r="F44" s="235"/>
    </row>
    <row r="45" spans="1:6" ht="19.5" customHeight="1">
      <c r="A45" s="311" t="s">
        <v>116</v>
      </c>
      <c r="B45" s="312"/>
      <c r="C45" s="236"/>
      <c r="D45" s="236"/>
      <c r="E45" s="234">
        <f t="shared" si="0"/>
        <v>0</v>
      </c>
      <c r="F45" s="235"/>
    </row>
    <row r="46" spans="1:6" ht="19.5" customHeight="1">
      <c r="A46" s="311" t="s">
        <v>117</v>
      </c>
      <c r="B46" s="312"/>
      <c r="C46" s="236"/>
      <c r="D46" s="236"/>
      <c r="E46" s="234">
        <f t="shared" si="0"/>
        <v>0</v>
      </c>
      <c r="F46" s="235"/>
    </row>
    <row r="47" spans="1:6" ht="19.5" customHeight="1">
      <c r="A47" s="311" t="s">
        <v>118</v>
      </c>
      <c r="B47" s="312"/>
      <c r="C47" s="236"/>
      <c r="D47" s="236"/>
      <c r="E47" s="234">
        <f t="shared" si="0"/>
        <v>0</v>
      </c>
      <c r="F47" s="235"/>
    </row>
    <row r="48" spans="1:6" ht="19.5" customHeight="1">
      <c r="A48" s="311" t="s">
        <v>119</v>
      </c>
      <c r="B48" s="312"/>
      <c r="C48" s="236"/>
      <c r="D48" s="236"/>
      <c r="E48" s="234">
        <f t="shared" si="0"/>
        <v>0</v>
      </c>
      <c r="F48" s="235"/>
    </row>
    <row r="49" spans="1:7" ht="19.5" customHeight="1">
      <c r="A49" s="311" t="s">
        <v>120</v>
      </c>
      <c r="B49" s="312"/>
      <c r="C49" s="236"/>
      <c r="D49" s="236"/>
      <c r="E49" s="234">
        <f t="shared" si="0"/>
        <v>0</v>
      </c>
      <c r="F49" s="235"/>
    </row>
    <row r="50" spans="1:7" ht="19.5" customHeight="1">
      <c r="A50" s="311" t="s">
        <v>121</v>
      </c>
      <c r="B50" s="312"/>
      <c r="C50" s="234">
        <f>C51+C52</f>
        <v>0</v>
      </c>
      <c r="D50" s="234">
        <f>D51+D52</f>
        <v>0</v>
      </c>
      <c r="E50" s="234">
        <f t="shared" si="0"/>
        <v>0</v>
      </c>
      <c r="F50" s="243"/>
      <c r="G50" s="244"/>
    </row>
    <row r="51" spans="1:7" ht="19.5" customHeight="1">
      <c r="A51" s="311" t="s">
        <v>122</v>
      </c>
      <c r="B51" s="312"/>
      <c r="C51" s="236"/>
      <c r="D51" s="236"/>
      <c r="E51" s="234">
        <f t="shared" si="0"/>
        <v>0</v>
      </c>
      <c r="F51" s="245" t="s">
        <v>123</v>
      </c>
      <c r="G51" s="246"/>
    </row>
    <row r="52" spans="1:7" ht="19.5" customHeight="1">
      <c r="A52" s="311" t="s">
        <v>124</v>
      </c>
      <c r="B52" s="312"/>
      <c r="C52" s="236"/>
      <c r="D52" s="236"/>
      <c r="E52" s="234">
        <f t="shared" si="0"/>
        <v>0</v>
      </c>
      <c r="F52" s="235"/>
      <c r="G52" s="244"/>
    </row>
    <row r="53" spans="1:7" ht="19.5" customHeight="1">
      <c r="A53" s="311" t="s">
        <v>125</v>
      </c>
      <c r="B53" s="312"/>
      <c r="C53" s="238">
        <f>SUM(C54:C57)</f>
        <v>0</v>
      </c>
      <c r="D53" s="238">
        <f>SUM(D54:D57)</f>
        <v>0</v>
      </c>
      <c r="E53" s="234">
        <f t="shared" si="0"/>
        <v>0</v>
      </c>
      <c r="F53" s="235"/>
    </row>
    <row r="54" spans="1:7" ht="19.5" customHeight="1">
      <c r="A54" s="311" t="s">
        <v>126</v>
      </c>
      <c r="B54" s="312"/>
      <c r="C54" s="236"/>
      <c r="D54" s="236"/>
      <c r="E54" s="234">
        <f t="shared" si="0"/>
        <v>0</v>
      </c>
      <c r="F54" s="235"/>
    </row>
    <row r="55" spans="1:7" ht="19.5" customHeight="1">
      <c r="A55" s="311" t="s">
        <v>127</v>
      </c>
      <c r="B55" s="312"/>
      <c r="C55" s="236"/>
      <c r="D55" s="236"/>
      <c r="E55" s="234">
        <f t="shared" si="0"/>
        <v>0</v>
      </c>
      <c r="F55" s="235"/>
    </row>
    <row r="56" spans="1:7" ht="19.5" customHeight="1">
      <c r="A56" s="311" t="s">
        <v>128</v>
      </c>
      <c r="B56" s="312"/>
      <c r="C56" s="247"/>
      <c r="D56" s="247"/>
      <c r="E56" s="234">
        <f t="shared" si="0"/>
        <v>0</v>
      </c>
      <c r="F56" s="235"/>
    </row>
    <row r="57" spans="1:7" ht="19.5" customHeight="1">
      <c r="A57" s="311" t="s">
        <v>129</v>
      </c>
      <c r="B57" s="312"/>
      <c r="C57" s="236"/>
      <c r="D57" s="236"/>
      <c r="E57" s="234">
        <f t="shared" si="0"/>
        <v>0</v>
      </c>
      <c r="F57" s="235"/>
    </row>
  </sheetData>
  <sheetProtection selectLockedCells="1"/>
  <mergeCells count="56">
    <mergeCell ref="A57:B57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F1"/>
    <mergeCell ref="A3:C3"/>
    <mergeCell ref="A4:B4"/>
    <mergeCell ref="A5:B5"/>
    <mergeCell ref="A6:B6"/>
  </mergeCells>
  <phoneticPr fontId="70" type="noConversion"/>
  <printOptions horizontalCentered="1"/>
  <pageMargins left="0.27559055118110198" right="0.196850393700787" top="0.27559055118110198" bottom="0.47244094488188998" header="0.27559055118110198" footer="0.196850393700787"/>
  <pageSetup paperSize="9" scale="85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A4" sqref="A4:B4"/>
    </sheetView>
  </sheetViews>
  <sheetFormatPr defaultColWidth="9" defaultRowHeight="15.6"/>
  <cols>
    <col min="1" max="1" width="10.19921875" style="154" customWidth="1"/>
    <col min="2" max="2" width="37.5" style="154" customWidth="1"/>
    <col min="3" max="3" width="19.59765625" customWidth="1"/>
    <col min="4" max="4" width="19.5" customWidth="1"/>
    <col min="5" max="5" width="18" customWidth="1"/>
    <col min="6" max="6" width="19.5" customWidth="1"/>
  </cols>
  <sheetData>
    <row r="1" spans="1:6" ht="33" customHeight="1">
      <c r="A1" s="313" t="s">
        <v>130</v>
      </c>
      <c r="B1" s="313"/>
      <c r="C1" s="313"/>
      <c r="D1" s="313"/>
      <c r="E1" s="313"/>
      <c r="F1" s="313"/>
    </row>
    <row r="2" spans="1:6" ht="21" customHeight="1">
      <c r="A2" s="213" t="str">
        <f>人员!A2</f>
        <v>填报单位：</v>
      </c>
      <c r="B2" s="214">
        <f>封面!B5</f>
        <v>0</v>
      </c>
      <c r="C2" s="215"/>
      <c r="D2" s="155"/>
      <c r="F2" s="216" t="s">
        <v>7</v>
      </c>
    </row>
    <row r="3" spans="1:6" ht="22.5" customHeight="1">
      <c r="A3" s="314" t="s">
        <v>74</v>
      </c>
      <c r="B3" s="314"/>
      <c r="C3" s="314"/>
    </row>
    <row r="4" spans="1:6" ht="32.25" customHeight="1">
      <c r="A4" s="315" t="s">
        <v>76</v>
      </c>
      <c r="B4" s="316"/>
      <c r="C4" s="157" t="s">
        <v>131</v>
      </c>
      <c r="D4" s="157" t="s">
        <v>132</v>
      </c>
      <c r="E4" s="157" t="s">
        <v>78</v>
      </c>
      <c r="F4" s="217" t="s">
        <v>133</v>
      </c>
    </row>
    <row r="5" spans="1:6" ht="20.25" customHeight="1">
      <c r="A5" s="317" t="s">
        <v>134</v>
      </c>
      <c r="B5" s="318"/>
      <c r="C5" s="218">
        <f>C6+C28+C33</f>
        <v>0</v>
      </c>
      <c r="D5" s="218">
        <f>D6+D28+D33</f>
        <v>0</v>
      </c>
      <c r="E5" s="218">
        <f>E6+E28+E33</f>
        <v>0</v>
      </c>
      <c r="F5" s="217"/>
    </row>
    <row r="6" spans="1:6" ht="20.25" customHeight="1">
      <c r="A6" s="319" t="s">
        <v>135</v>
      </c>
      <c r="B6" s="320"/>
      <c r="C6" s="219">
        <f>SUM(C7,C14,C17,C21,C25)</f>
        <v>0</v>
      </c>
      <c r="D6" s="219">
        <f>SUM(D7,D14,D17,D21,D25)</f>
        <v>0</v>
      </c>
      <c r="E6" s="219">
        <f>SUM(E7,E14,E17,E21,E25)</f>
        <v>0</v>
      </c>
      <c r="F6" s="14"/>
    </row>
    <row r="7" spans="1:6" ht="20.25" customHeight="1">
      <c r="A7" s="321" t="s">
        <v>136</v>
      </c>
      <c r="B7" s="322"/>
      <c r="C7" s="219">
        <f>SUM(C8:C13)</f>
        <v>0</v>
      </c>
      <c r="D7" s="219">
        <f>SUM(D8:D13)</f>
        <v>0</v>
      </c>
      <c r="E7" s="219">
        <f>SUM(E8:E13)</f>
        <v>0</v>
      </c>
      <c r="F7" s="14"/>
    </row>
    <row r="8" spans="1:6" ht="20.25" customHeight="1">
      <c r="A8" s="323" t="s">
        <v>137</v>
      </c>
      <c r="B8" s="324"/>
      <c r="C8" s="220"/>
      <c r="D8" s="220"/>
      <c r="E8" s="219">
        <f>D8-C8</f>
        <v>0</v>
      </c>
      <c r="F8" s="14"/>
    </row>
    <row r="9" spans="1:6" ht="20.25" customHeight="1">
      <c r="A9" s="323" t="s">
        <v>138</v>
      </c>
      <c r="B9" s="324"/>
      <c r="C9" s="220"/>
      <c r="D9" s="220"/>
      <c r="E9" s="219">
        <f t="shared" ref="E9:E37" si="0">D9-C9</f>
        <v>0</v>
      </c>
      <c r="F9" s="14"/>
    </row>
    <row r="10" spans="1:6" ht="20.25" customHeight="1">
      <c r="A10" s="323" t="s">
        <v>139</v>
      </c>
      <c r="B10" s="324"/>
      <c r="C10" s="220"/>
      <c r="D10" s="220"/>
      <c r="E10" s="219">
        <f t="shared" si="0"/>
        <v>0</v>
      </c>
      <c r="F10" s="14"/>
    </row>
    <row r="11" spans="1:6" ht="20.25" customHeight="1">
      <c r="A11" s="323" t="s">
        <v>140</v>
      </c>
      <c r="B11" s="324"/>
      <c r="C11" s="220"/>
      <c r="D11" s="220"/>
      <c r="E11" s="219">
        <f t="shared" si="0"/>
        <v>0</v>
      </c>
      <c r="F11" s="14"/>
    </row>
    <row r="12" spans="1:6" ht="20.25" customHeight="1">
      <c r="A12" s="323" t="s">
        <v>141</v>
      </c>
      <c r="B12" s="324"/>
      <c r="C12" s="220"/>
      <c r="D12" s="220"/>
      <c r="E12" s="219">
        <f t="shared" si="0"/>
        <v>0</v>
      </c>
      <c r="F12" s="14"/>
    </row>
    <row r="13" spans="1:6" ht="20.25" customHeight="1">
      <c r="A13" s="323" t="s">
        <v>142</v>
      </c>
      <c r="B13" s="324"/>
      <c r="C13" s="220"/>
      <c r="D13" s="220"/>
      <c r="E13" s="219">
        <f t="shared" si="0"/>
        <v>0</v>
      </c>
      <c r="F13" s="14"/>
    </row>
    <row r="14" spans="1:6" ht="20.25" customHeight="1">
      <c r="A14" s="323" t="s">
        <v>143</v>
      </c>
      <c r="B14" s="324"/>
      <c r="C14" s="219">
        <f>SUM(C15:C16)</f>
        <v>0</v>
      </c>
      <c r="D14" s="219">
        <f>SUM(D15:D16)</f>
        <v>0</v>
      </c>
      <c r="E14" s="219">
        <f t="shared" si="0"/>
        <v>0</v>
      </c>
      <c r="F14" s="14"/>
    </row>
    <row r="15" spans="1:6" ht="20.25" customHeight="1">
      <c r="A15" s="323" t="s">
        <v>137</v>
      </c>
      <c r="B15" s="324"/>
      <c r="C15" s="220"/>
      <c r="D15" s="220"/>
      <c r="E15" s="219">
        <f t="shared" si="0"/>
        <v>0</v>
      </c>
      <c r="F15" s="14"/>
    </row>
    <row r="16" spans="1:6" ht="20.25" customHeight="1">
      <c r="A16" s="323" t="s">
        <v>138</v>
      </c>
      <c r="B16" s="324"/>
      <c r="C16" s="220"/>
      <c r="D16" s="220"/>
      <c r="E16" s="219">
        <f t="shared" si="0"/>
        <v>0</v>
      </c>
      <c r="F16" s="14"/>
    </row>
    <row r="17" spans="1:6" ht="20.25" customHeight="1">
      <c r="A17" s="323" t="s">
        <v>144</v>
      </c>
      <c r="B17" s="324"/>
      <c r="C17" s="219">
        <f>SUM(C18:C20)</f>
        <v>0</v>
      </c>
      <c r="D17" s="219">
        <f>SUM(D18:D20)</f>
        <v>0</v>
      </c>
      <c r="E17" s="219">
        <f t="shared" si="0"/>
        <v>0</v>
      </c>
      <c r="F17" s="14"/>
    </row>
    <row r="18" spans="1:6" ht="20.25" customHeight="1">
      <c r="A18" s="323" t="s">
        <v>137</v>
      </c>
      <c r="B18" s="324"/>
      <c r="C18" s="220"/>
      <c r="D18" s="220"/>
      <c r="E18" s="219">
        <f t="shared" si="0"/>
        <v>0</v>
      </c>
      <c r="F18" s="14"/>
    </row>
    <row r="19" spans="1:6" ht="20.25" customHeight="1">
      <c r="A19" s="323" t="s">
        <v>138</v>
      </c>
      <c r="B19" s="324"/>
      <c r="C19" s="220"/>
      <c r="D19" s="220"/>
      <c r="E19" s="219">
        <f t="shared" si="0"/>
        <v>0</v>
      </c>
      <c r="F19" s="14"/>
    </row>
    <row r="20" spans="1:6" ht="20.25" customHeight="1">
      <c r="A20" s="323" t="s">
        <v>139</v>
      </c>
      <c r="B20" s="324"/>
      <c r="C20" s="220"/>
      <c r="D20" s="220"/>
      <c r="E20" s="219">
        <f t="shared" si="0"/>
        <v>0</v>
      </c>
      <c r="F20" s="14"/>
    </row>
    <row r="21" spans="1:6" ht="20.25" customHeight="1">
      <c r="A21" s="323" t="s">
        <v>145</v>
      </c>
      <c r="B21" s="324"/>
      <c r="C21" s="219">
        <f>SUM(C22:C24)</f>
        <v>0</v>
      </c>
      <c r="D21" s="219">
        <f>SUM(D22:D24)</f>
        <v>0</v>
      </c>
      <c r="E21" s="219">
        <f t="shared" si="0"/>
        <v>0</v>
      </c>
      <c r="F21" s="14"/>
    </row>
    <row r="22" spans="1:6" ht="20.25" customHeight="1">
      <c r="A22" s="323" t="s">
        <v>137</v>
      </c>
      <c r="B22" s="324"/>
      <c r="C22" s="220"/>
      <c r="D22" s="220"/>
      <c r="E22" s="219">
        <f t="shared" si="0"/>
        <v>0</v>
      </c>
      <c r="F22" s="14"/>
    </row>
    <row r="23" spans="1:6" ht="20.25" customHeight="1">
      <c r="A23" s="323" t="s">
        <v>138</v>
      </c>
      <c r="B23" s="324"/>
      <c r="C23" s="220"/>
      <c r="D23" s="220"/>
      <c r="E23" s="219">
        <f t="shared" si="0"/>
        <v>0</v>
      </c>
      <c r="F23" s="14"/>
    </row>
    <row r="24" spans="1:6" ht="20.25" customHeight="1">
      <c r="A24" s="323" t="s">
        <v>139</v>
      </c>
      <c r="B24" s="324"/>
      <c r="C24" s="220"/>
      <c r="D24" s="220"/>
      <c r="E24" s="219">
        <f t="shared" si="0"/>
        <v>0</v>
      </c>
      <c r="F24" s="14"/>
    </row>
    <row r="25" spans="1:6" ht="20.25" customHeight="1">
      <c r="A25" s="323" t="s">
        <v>146</v>
      </c>
      <c r="B25" s="324"/>
      <c r="C25" s="219">
        <f>SUM(C26:C27)</f>
        <v>0</v>
      </c>
      <c r="D25" s="219">
        <f>SUM(D26:D27)</f>
        <v>0</v>
      </c>
      <c r="E25" s="219">
        <f t="shared" si="0"/>
        <v>0</v>
      </c>
      <c r="F25" s="14"/>
    </row>
    <row r="26" spans="1:6" ht="20.25" customHeight="1">
      <c r="A26" s="323" t="s">
        <v>137</v>
      </c>
      <c r="B26" s="324"/>
      <c r="C26" s="220"/>
      <c r="D26" s="220"/>
      <c r="E26" s="219">
        <f t="shared" si="0"/>
        <v>0</v>
      </c>
      <c r="F26" s="14"/>
    </row>
    <row r="27" spans="1:6" ht="20.25" customHeight="1">
      <c r="A27" s="323" t="s">
        <v>138</v>
      </c>
      <c r="B27" s="324"/>
      <c r="C27" s="220"/>
      <c r="D27" s="220"/>
      <c r="E27" s="219">
        <f t="shared" si="0"/>
        <v>0</v>
      </c>
      <c r="F27" s="14"/>
    </row>
    <row r="28" spans="1:6" ht="20.25" customHeight="1">
      <c r="A28" s="323" t="s">
        <v>147</v>
      </c>
      <c r="B28" s="324"/>
      <c r="C28" s="219">
        <f>SUM(C29:C32)</f>
        <v>0</v>
      </c>
      <c r="D28" s="219">
        <f>SUM(D29:D32)</f>
        <v>0</v>
      </c>
      <c r="E28" s="219">
        <f t="shared" si="0"/>
        <v>0</v>
      </c>
      <c r="F28" s="14"/>
    </row>
    <row r="29" spans="1:6" ht="20.25" customHeight="1">
      <c r="A29" s="323" t="s">
        <v>137</v>
      </c>
      <c r="B29" s="324"/>
      <c r="C29" s="220"/>
      <c r="D29" s="220"/>
      <c r="E29" s="219">
        <f t="shared" si="0"/>
        <v>0</v>
      </c>
      <c r="F29" s="14"/>
    </row>
    <row r="30" spans="1:6" ht="20.25" customHeight="1">
      <c r="A30" s="323" t="s">
        <v>138</v>
      </c>
      <c r="B30" s="324"/>
      <c r="C30" s="220"/>
      <c r="D30" s="220"/>
      <c r="E30" s="219">
        <f t="shared" si="0"/>
        <v>0</v>
      </c>
      <c r="F30" s="14"/>
    </row>
    <row r="31" spans="1:6" ht="20.25" customHeight="1">
      <c r="A31" s="323" t="s">
        <v>139</v>
      </c>
      <c r="B31" s="324"/>
      <c r="C31" s="220"/>
      <c r="D31" s="220"/>
      <c r="E31" s="219">
        <f t="shared" si="0"/>
        <v>0</v>
      </c>
      <c r="F31" s="14"/>
    </row>
    <row r="32" spans="1:6" ht="20.25" customHeight="1">
      <c r="A32" s="323" t="s">
        <v>140</v>
      </c>
      <c r="B32" s="324"/>
      <c r="C32" s="220"/>
      <c r="D32" s="220"/>
      <c r="E32" s="219">
        <f t="shared" si="0"/>
        <v>0</v>
      </c>
      <c r="F32" s="14"/>
    </row>
    <row r="33" spans="1:6" ht="20.25" customHeight="1">
      <c r="A33" s="323" t="s">
        <v>148</v>
      </c>
      <c r="B33" s="324"/>
      <c r="C33" s="219">
        <f>SUM(C34:C37)</f>
        <v>0</v>
      </c>
      <c r="D33" s="219">
        <f>SUM(D34:D37)</f>
        <v>0</v>
      </c>
      <c r="E33" s="219">
        <f t="shared" si="0"/>
        <v>0</v>
      </c>
      <c r="F33" s="14"/>
    </row>
    <row r="34" spans="1:6" ht="20.25" customHeight="1">
      <c r="A34" s="323" t="s">
        <v>137</v>
      </c>
      <c r="B34" s="324"/>
      <c r="C34" s="220"/>
      <c r="D34" s="220"/>
      <c r="E34" s="219">
        <f t="shared" si="0"/>
        <v>0</v>
      </c>
      <c r="F34" s="14"/>
    </row>
    <row r="35" spans="1:6" ht="20.25" customHeight="1">
      <c r="A35" s="323" t="s">
        <v>138</v>
      </c>
      <c r="B35" s="324"/>
      <c r="C35" s="220"/>
      <c r="D35" s="220"/>
      <c r="E35" s="219">
        <f t="shared" si="0"/>
        <v>0</v>
      </c>
      <c r="F35" s="14"/>
    </row>
    <row r="36" spans="1:6" ht="20.25" customHeight="1">
      <c r="A36" s="323" t="s">
        <v>139</v>
      </c>
      <c r="B36" s="324"/>
      <c r="C36" s="220"/>
      <c r="D36" s="220"/>
      <c r="E36" s="219">
        <f t="shared" si="0"/>
        <v>0</v>
      </c>
      <c r="F36" s="14"/>
    </row>
    <row r="37" spans="1:6" ht="20.25" customHeight="1">
      <c r="A37" s="323" t="s">
        <v>140</v>
      </c>
      <c r="B37" s="324"/>
      <c r="C37" s="220"/>
      <c r="D37" s="220"/>
      <c r="E37" s="219">
        <f t="shared" si="0"/>
        <v>0</v>
      </c>
      <c r="F37" s="14"/>
    </row>
  </sheetData>
  <mergeCells count="36">
    <mergeCell ref="A37:B37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F1"/>
    <mergeCell ref="A3:C3"/>
    <mergeCell ref="A4:B4"/>
    <mergeCell ref="A5:B5"/>
    <mergeCell ref="A6:B6"/>
  </mergeCells>
  <phoneticPr fontId="70" type="noConversion"/>
  <printOptions horizontalCentered="1"/>
  <pageMargins left="0.27559055118110198" right="0.196850393700787" top="0.511811023622047" bottom="0.74803149606299202" header="0.27559055118110198" footer="0.196850393700787"/>
  <pageSetup paperSize="9" scale="95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B2" sqref="B2"/>
    </sheetView>
  </sheetViews>
  <sheetFormatPr defaultColWidth="9" defaultRowHeight="15.6"/>
  <cols>
    <col min="1" max="1" width="10.3984375" customWidth="1"/>
    <col min="2" max="2" width="34.5" customWidth="1"/>
    <col min="3" max="3" width="15.8984375" customWidth="1"/>
    <col min="4" max="4" width="18.59765625" customWidth="1"/>
    <col min="5" max="5" width="14.09765625" customWidth="1"/>
    <col min="6" max="6" width="25.09765625" customWidth="1"/>
  </cols>
  <sheetData>
    <row r="1" spans="1:6" ht="30" customHeight="1">
      <c r="A1" s="307" t="s">
        <v>149</v>
      </c>
      <c r="B1" s="307"/>
      <c r="C1" s="307"/>
      <c r="D1" s="307"/>
      <c r="E1" s="307"/>
      <c r="F1" s="307"/>
    </row>
    <row r="2" spans="1:6" ht="21.75" customHeight="1">
      <c r="A2" s="200" t="str">
        <f>人员!A2</f>
        <v>填报单位：</v>
      </c>
      <c r="B2" s="200">
        <f>封面!B5</f>
        <v>0</v>
      </c>
      <c r="C2" s="201"/>
      <c r="D2" s="201"/>
      <c r="E2" s="201"/>
      <c r="F2" s="202" t="s">
        <v>7</v>
      </c>
    </row>
    <row r="3" spans="1:6" ht="43.5" customHeight="1">
      <c r="A3" s="325" t="s">
        <v>76</v>
      </c>
      <c r="B3" s="326"/>
      <c r="C3" s="203" t="s">
        <v>150</v>
      </c>
      <c r="D3" s="203" t="s">
        <v>151</v>
      </c>
      <c r="E3" s="204" t="s">
        <v>78</v>
      </c>
      <c r="F3" s="203" t="s">
        <v>17</v>
      </c>
    </row>
    <row r="4" spans="1:6" ht="43.5" customHeight="1">
      <c r="A4" s="325" t="s">
        <v>152</v>
      </c>
      <c r="B4" s="326"/>
      <c r="C4" s="205">
        <f>C5+C8+C9+C10+C11</f>
        <v>0</v>
      </c>
      <c r="D4" s="206">
        <f>支出明细表!H6</f>
        <v>951.72997729999997</v>
      </c>
      <c r="E4" s="205">
        <f>D4-C4</f>
        <v>951.72997729999997</v>
      </c>
      <c r="F4" s="207"/>
    </row>
    <row r="5" spans="1:6" ht="43.5" customHeight="1">
      <c r="A5" s="208" t="s">
        <v>153</v>
      </c>
      <c r="B5" s="208"/>
      <c r="C5" s="207"/>
      <c r="D5" s="206">
        <f>SUM(D6:D7)</f>
        <v>951.72997729999986</v>
      </c>
      <c r="E5" s="205">
        <f t="shared" ref="E5:E11" si="0">D5-C5</f>
        <v>951.72997729999986</v>
      </c>
      <c r="F5" s="207"/>
    </row>
    <row r="6" spans="1:6" ht="43.5" customHeight="1">
      <c r="A6" s="209" t="s">
        <v>154</v>
      </c>
      <c r="B6" s="209"/>
      <c r="C6" s="207"/>
      <c r="D6" s="206">
        <f>经费安排!D13</f>
        <v>951.72997729999986</v>
      </c>
      <c r="E6" s="205">
        <f t="shared" si="0"/>
        <v>951.72997729999986</v>
      </c>
      <c r="F6" s="207"/>
    </row>
    <row r="7" spans="1:6" ht="43.5" customHeight="1">
      <c r="A7" s="210" t="s">
        <v>155</v>
      </c>
      <c r="B7" s="210"/>
      <c r="C7" s="207"/>
      <c r="D7" s="206">
        <f>经费安排!E13</f>
        <v>0</v>
      </c>
      <c r="E7" s="205">
        <f t="shared" si="0"/>
        <v>0</v>
      </c>
      <c r="F7" s="207"/>
    </row>
    <row r="8" spans="1:6" ht="43.5" customHeight="1">
      <c r="A8" s="211" t="s">
        <v>156</v>
      </c>
      <c r="B8" s="211"/>
      <c r="C8" s="207"/>
      <c r="D8" s="206">
        <f>经费安排!F13</f>
        <v>0</v>
      </c>
      <c r="E8" s="205">
        <f t="shared" si="0"/>
        <v>0</v>
      </c>
      <c r="F8" s="207"/>
    </row>
    <row r="9" spans="1:6" ht="43.5" customHeight="1">
      <c r="A9" s="212" t="s">
        <v>157</v>
      </c>
      <c r="B9" s="212"/>
      <c r="C9" s="207"/>
      <c r="D9" s="206">
        <f>支出明细表!L6</f>
        <v>0</v>
      </c>
      <c r="E9" s="205">
        <f t="shared" si="0"/>
        <v>0</v>
      </c>
      <c r="F9" s="207"/>
    </row>
    <row r="10" spans="1:6" ht="43.5" customHeight="1">
      <c r="A10" s="211" t="s">
        <v>158</v>
      </c>
      <c r="B10" s="211"/>
      <c r="C10" s="207"/>
      <c r="D10" s="206">
        <f>支出明细表!M6</f>
        <v>0</v>
      </c>
      <c r="E10" s="205">
        <f t="shared" si="0"/>
        <v>0</v>
      </c>
      <c r="F10" s="207"/>
    </row>
    <row r="11" spans="1:6" ht="43.5" customHeight="1">
      <c r="A11" s="212" t="s">
        <v>159</v>
      </c>
      <c r="B11" s="211"/>
      <c r="C11" s="207"/>
      <c r="D11" s="206">
        <f>支出明细表!N6</f>
        <v>0</v>
      </c>
      <c r="E11" s="205">
        <f t="shared" si="0"/>
        <v>0</v>
      </c>
      <c r="F11" s="207"/>
    </row>
  </sheetData>
  <sheetProtection selectLockedCells="1"/>
  <mergeCells count="3">
    <mergeCell ref="A1:F1"/>
    <mergeCell ref="A3:B3"/>
    <mergeCell ref="A4:B4"/>
  </mergeCells>
  <phoneticPr fontId="70" type="noConversion"/>
  <pageMargins left="0.70866141732283505" right="0.70866141732283505" top="0.74803149606299202" bottom="0.74803149606299202" header="0.31496062992126" footer="0.31496062992126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abSelected="1" workbookViewId="0">
      <selection activeCell="D37" sqref="D37"/>
    </sheetView>
  </sheetViews>
  <sheetFormatPr defaultColWidth="9" defaultRowHeight="15.6"/>
  <cols>
    <col min="1" max="1" width="10.3984375" style="154" customWidth="1"/>
    <col min="2" max="2" width="24.3984375" style="154" customWidth="1"/>
    <col min="3" max="3" width="19.8984375" customWidth="1"/>
    <col min="4" max="4" width="19.69921875" customWidth="1"/>
    <col min="5" max="5" width="18.3984375" customWidth="1"/>
    <col min="6" max="6" width="17.3984375" customWidth="1"/>
    <col min="7" max="7" width="30.8984375" customWidth="1"/>
  </cols>
  <sheetData>
    <row r="1" spans="1:7" ht="33" customHeight="1">
      <c r="A1" s="313" t="s">
        <v>160</v>
      </c>
      <c r="B1" s="313"/>
      <c r="C1" s="313"/>
      <c r="D1" s="313"/>
      <c r="E1" s="313"/>
      <c r="F1" s="313"/>
      <c r="G1" s="313"/>
    </row>
    <row r="2" spans="1:7" ht="26.25" customHeight="1">
      <c r="A2" s="172" t="str">
        <f>人员!A2</f>
        <v>填报单位：</v>
      </c>
      <c r="B2" s="20">
        <f>封面!B5</f>
        <v>0</v>
      </c>
      <c r="C2" s="155"/>
      <c r="D2" s="155"/>
      <c r="E2" s="173"/>
      <c r="F2" s="174"/>
      <c r="G2" s="175" t="s">
        <v>7</v>
      </c>
    </row>
    <row r="3" spans="1:7" s="154" customFormat="1" ht="21.75" customHeight="1">
      <c r="A3" s="333" t="s">
        <v>161</v>
      </c>
      <c r="B3" s="334"/>
      <c r="C3" s="329" t="s">
        <v>162</v>
      </c>
      <c r="D3" s="330"/>
      <c r="E3" s="330"/>
      <c r="F3" s="331" t="s">
        <v>163</v>
      </c>
      <c r="G3" s="330" t="s">
        <v>17</v>
      </c>
    </row>
    <row r="4" spans="1:7" ht="27" customHeight="1">
      <c r="A4" s="335"/>
      <c r="B4" s="336"/>
      <c r="C4" s="158" t="s">
        <v>25</v>
      </c>
      <c r="D4" s="159" t="s">
        <v>164</v>
      </c>
      <c r="E4" s="159" t="s">
        <v>165</v>
      </c>
      <c r="F4" s="332"/>
      <c r="G4" s="330"/>
    </row>
    <row r="5" spans="1:7" ht="22.5" customHeight="1">
      <c r="A5" s="176" t="s">
        <v>166</v>
      </c>
      <c r="B5" s="177"/>
      <c r="C5" s="178">
        <f>SUM(C6:C7)</f>
        <v>67</v>
      </c>
      <c r="D5" s="179"/>
      <c r="E5" s="179"/>
      <c r="F5" s="179"/>
      <c r="G5" s="180"/>
    </row>
    <row r="6" spans="1:7" ht="22.5" customHeight="1">
      <c r="A6" s="176" t="s">
        <v>167</v>
      </c>
      <c r="B6" s="181"/>
      <c r="C6" s="182">
        <v>67</v>
      </c>
      <c r="D6" s="179"/>
      <c r="E6" s="179"/>
      <c r="F6" s="179"/>
      <c r="G6" s="180"/>
    </row>
    <row r="7" spans="1:7" ht="22.5" customHeight="1">
      <c r="A7" s="176" t="s">
        <v>168</v>
      </c>
      <c r="B7" s="181"/>
      <c r="C7" s="182"/>
      <c r="D7" s="179"/>
      <c r="E7" s="179"/>
      <c r="F7" s="179"/>
      <c r="G7" s="180"/>
    </row>
    <row r="8" spans="1:7" ht="22.5" customHeight="1">
      <c r="A8" s="176" t="s">
        <v>169</v>
      </c>
      <c r="B8" s="177"/>
      <c r="C8" s="178">
        <f>SUM(C9:C11)</f>
        <v>445.35720000000003</v>
      </c>
      <c r="D8" s="179"/>
      <c r="E8" s="179"/>
      <c r="F8" s="179"/>
      <c r="G8" s="180"/>
    </row>
    <row r="9" spans="1:7" ht="22.5" customHeight="1">
      <c r="A9" s="176" t="s">
        <v>170</v>
      </c>
      <c r="B9" s="181"/>
      <c r="C9" s="183">
        <f>财政统发在职人员工资!D5*12/10000</f>
        <v>237.79320000000001</v>
      </c>
      <c r="D9" s="179"/>
      <c r="E9" s="179"/>
      <c r="F9" s="179"/>
      <c r="G9" s="180"/>
    </row>
    <row r="10" spans="1:7" ht="22.5" customHeight="1">
      <c r="A10" s="176" t="s">
        <v>171</v>
      </c>
      <c r="B10" s="181"/>
      <c r="C10" s="183">
        <f>财政统发在职人员工资!L5*12/10000</f>
        <v>181.76400000000001</v>
      </c>
      <c r="D10" s="179"/>
      <c r="E10" s="179"/>
      <c r="F10" s="179"/>
      <c r="G10" s="180"/>
    </row>
    <row r="11" spans="1:7" ht="22.5" customHeight="1">
      <c r="A11" s="176" t="s">
        <v>172</v>
      </c>
      <c r="B11" s="181"/>
      <c r="C11" s="183">
        <f>财政统发在职人员工资!P5*12/10000</f>
        <v>25.8</v>
      </c>
      <c r="D11" s="179"/>
      <c r="E11" s="179"/>
      <c r="F11" s="179"/>
      <c r="G11" s="180"/>
    </row>
    <row r="12" spans="1:7" ht="22.5" customHeight="1">
      <c r="A12" s="176" t="s">
        <v>173</v>
      </c>
      <c r="B12" s="177"/>
      <c r="C12" s="182"/>
      <c r="D12" s="179"/>
      <c r="E12" s="179"/>
      <c r="F12" s="179"/>
      <c r="G12" s="180"/>
    </row>
    <row r="13" spans="1:7" ht="22.5" customHeight="1">
      <c r="A13" s="176" t="s">
        <v>174</v>
      </c>
      <c r="B13" s="177"/>
      <c r="C13" s="178">
        <f>SUM(C14,C40)</f>
        <v>951.72997729999986</v>
      </c>
      <c r="D13" s="178">
        <f>SUM(D14,D40)</f>
        <v>951.72997729999986</v>
      </c>
      <c r="E13" s="178">
        <f>SUM(E14,E40)</f>
        <v>0</v>
      </c>
      <c r="F13" s="178">
        <f>SUM(F14,F40)</f>
        <v>0</v>
      </c>
      <c r="G13" s="184"/>
    </row>
    <row r="14" spans="1:7" ht="22.5" customHeight="1">
      <c r="A14" s="176" t="s">
        <v>175</v>
      </c>
      <c r="B14" s="177"/>
      <c r="C14" s="178">
        <f>SUM(C15,C24,C33)</f>
        <v>774.46997729999987</v>
      </c>
      <c r="D14" s="178">
        <f>SUM(D15,D24,D33)</f>
        <v>774.46997729999987</v>
      </c>
      <c r="E14" s="178">
        <f>SUM(E15,E24,E33)</f>
        <v>0</v>
      </c>
      <c r="F14" s="178">
        <f>SUM(F15,F24,F33)</f>
        <v>0</v>
      </c>
      <c r="G14" s="184"/>
    </row>
    <row r="15" spans="1:7" ht="22.5" customHeight="1">
      <c r="A15" s="176" t="s">
        <v>176</v>
      </c>
      <c r="B15" s="185"/>
      <c r="C15" s="178">
        <f>SUM(D15:F15)</f>
        <v>596.31469529999993</v>
      </c>
      <c r="D15" s="178">
        <f>SUM(D16:D23)</f>
        <v>596.31469529999993</v>
      </c>
      <c r="E15" s="178">
        <f>SUM(E16:E23)</f>
        <v>0</v>
      </c>
      <c r="F15" s="178">
        <f>SUM(F16:F23)</f>
        <v>0</v>
      </c>
      <c r="G15" s="184"/>
    </row>
    <row r="16" spans="1:7" ht="22.5" customHeight="1">
      <c r="A16" s="176" t="s">
        <v>177</v>
      </c>
      <c r="B16" s="181"/>
      <c r="C16" s="178">
        <f>D16</f>
        <v>419.55720000000002</v>
      </c>
      <c r="D16" s="186">
        <f>C9+C10</f>
        <v>419.55720000000002</v>
      </c>
      <c r="E16" s="187"/>
      <c r="F16" s="187"/>
      <c r="G16" s="184"/>
    </row>
    <row r="17" spans="1:7" ht="22.5" customHeight="1">
      <c r="A17" s="176" t="s">
        <v>178</v>
      </c>
      <c r="B17" s="188"/>
      <c r="C17" s="178">
        <f t="shared" ref="C17:C23" si="0">SUM(D17:F17)</f>
        <v>106.65789129999995</v>
      </c>
      <c r="D17" s="189">
        <f>财政统发在职人员工资!Q5*12/10000+'财政非统发在职人员工资 '!Q5*12/10000</f>
        <v>106.65789129999995</v>
      </c>
      <c r="E17" s="187"/>
      <c r="F17" s="187"/>
      <c r="G17" s="190"/>
    </row>
    <row r="18" spans="1:7" ht="22.5" customHeight="1">
      <c r="A18" s="176" t="s">
        <v>179</v>
      </c>
      <c r="B18" s="188"/>
      <c r="C18" s="178">
        <f t="shared" si="0"/>
        <v>0</v>
      </c>
      <c r="D18" s="187"/>
      <c r="E18" s="191"/>
      <c r="F18" s="192"/>
      <c r="G18" s="190"/>
    </row>
    <row r="19" spans="1:7" ht="22.5" customHeight="1">
      <c r="A19" s="176" t="s">
        <v>180</v>
      </c>
      <c r="B19" s="188"/>
      <c r="C19" s="178">
        <f t="shared" si="0"/>
        <v>50.283503999999979</v>
      </c>
      <c r="D19" s="189">
        <f>财政统发在职人员工资!W5*12/10000+'财政非统发在职人员工资 '!W5*12/10000</f>
        <v>50.283503999999979</v>
      </c>
      <c r="E19" s="191"/>
      <c r="F19" s="192"/>
      <c r="G19" s="184"/>
    </row>
    <row r="20" spans="1:7" ht="22.5" customHeight="1">
      <c r="A20" s="176" t="s">
        <v>181</v>
      </c>
      <c r="B20" s="188"/>
      <c r="C20" s="178">
        <f t="shared" si="0"/>
        <v>19.816099999999999</v>
      </c>
      <c r="D20" s="189">
        <f>财政统发在职人员工资!D5/10000+'财政非统发在职人员工资 '!D5/10000</f>
        <v>19.816099999999999</v>
      </c>
      <c r="E20" s="191"/>
      <c r="F20" s="192"/>
      <c r="G20" s="184"/>
    </row>
    <row r="21" spans="1:7" ht="22.5" customHeight="1">
      <c r="A21" s="176" t="s">
        <v>182</v>
      </c>
      <c r="B21" s="188"/>
      <c r="C21" s="178">
        <f t="shared" si="0"/>
        <v>0</v>
      </c>
      <c r="D21" s="183">
        <f>乡镇津贴!H5/10000</f>
        <v>0</v>
      </c>
      <c r="E21" s="183">
        <f>乡镇津贴!I5/10000</f>
        <v>0</v>
      </c>
      <c r="F21" s="192"/>
      <c r="G21" s="184"/>
    </row>
    <row r="22" spans="1:7" ht="22.5" customHeight="1">
      <c r="A22" s="176" t="s">
        <v>183</v>
      </c>
      <c r="B22" s="188"/>
      <c r="C22" s="178">
        <f t="shared" si="0"/>
        <v>0</v>
      </c>
      <c r="D22" s="191">
        <f>'财政非统发在职人员工资 '!C5*12/10000</f>
        <v>0</v>
      </c>
      <c r="E22" s="191"/>
      <c r="F22" s="192"/>
      <c r="G22" s="184"/>
    </row>
    <row r="23" spans="1:7" ht="22.5" customHeight="1">
      <c r="A23" s="176" t="s">
        <v>184</v>
      </c>
      <c r="B23" s="188"/>
      <c r="C23" s="178">
        <f t="shared" si="0"/>
        <v>0</v>
      </c>
      <c r="D23" s="191"/>
      <c r="E23" s="191"/>
      <c r="F23" s="192"/>
      <c r="G23" s="184"/>
    </row>
    <row r="24" spans="1:7" ht="22.5" customHeight="1">
      <c r="A24" s="176" t="s">
        <v>185</v>
      </c>
      <c r="B24" s="193"/>
      <c r="C24" s="178">
        <f>SUM(C25:C32)</f>
        <v>25.8</v>
      </c>
      <c r="D24" s="178">
        <f>SUM(D25:D32)</f>
        <v>25.8</v>
      </c>
      <c r="E24" s="178">
        <f>SUM(E25:E32)</f>
        <v>0</v>
      </c>
      <c r="F24" s="178">
        <f>SUM(F25:F32)</f>
        <v>0</v>
      </c>
      <c r="G24" s="184"/>
    </row>
    <row r="25" spans="1:7" ht="22.5" customHeight="1">
      <c r="A25" s="176" t="s">
        <v>186</v>
      </c>
      <c r="B25" s="181"/>
      <c r="C25" s="178">
        <f>C6*C12</f>
        <v>0</v>
      </c>
      <c r="D25" s="191"/>
      <c r="E25" s="191"/>
      <c r="F25" s="192"/>
      <c r="G25" s="184"/>
    </row>
    <row r="26" spans="1:7" ht="22.5" customHeight="1">
      <c r="A26" s="176" t="s">
        <v>187</v>
      </c>
      <c r="B26" s="188"/>
      <c r="C26" s="178">
        <f>SUM(D26:F26)</f>
        <v>0</v>
      </c>
      <c r="D26" s="191"/>
      <c r="E26" s="191"/>
      <c r="F26" s="192"/>
      <c r="G26" s="190" t="s">
        <v>188</v>
      </c>
    </row>
    <row r="27" spans="1:7" ht="22.5" customHeight="1">
      <c r="A27" s="176" t="s">
        <v>189</v>
      </c>
      <c r="B27" s="188"/>
      <c r="C27" s="178">
        <f t="shared" ref="C27:C32" si="1">SUM(D27:F27)</f>
        <v>0</v>
      </c>
      <c r="D27" s="191"/>
      <c r="E27" s="191"/>
      <c r="F27" s="192"/>
      <c r="G27" s="190" t="s">
        <v>190</v>
      </c>
    </row>
    <row r="28" spans="1:7" ht="22.5" customHeight="1">
      <c r="A28" s="176" t="s">
        <v>191</v>
      </c>
      <c r="B28" s="188"/>
      <c r="C28" s="178">
        <f t="shared" si="1"/>
        <v>0</v>
      </c>
      <c r="D28" s="191"/>
      <c r="E28" s="191"/>
      <c r="F28" s="192"/>
      <c r="G28" s="190" t="s">
        <v>192</v>
      </c>
    </row>
    <row r="29" spans="1:7" ht="22.5" customHeight="1">
      <c r="A29" s="176" t="s">
        <v>193</v>
      </c>
      <c r="B29" s="188"/>
      <c r="C29" s="178">
        <f t="shared" si="1"/>
        <v>0</v>
      </c>
      <c r="D29" s="191"/>
      <c r="E29" s="191"/>
      <c r="F29" s="192"/>
      <c r="G29" s="190" t="s">
        <v>194</v>
      </c>
    </row>
    <row r="30" spans="1:7" ht="22.5" customHeight="1">
      <c r="A30" s="176" t="s">
        <v>195</v>
      </c>
      <c r="B30" s="188"/>
      <c r="C30" s="178">
        <f t="shared" si="1"/>
        <v>0</v>
      </c>
      <c r="D30" s="191"/>
      <c r="E30" s="191"/>
      <c r="F30" s="192"/>
      <c r="G30" s="190" t="s">
        <v>196</v>
      </c>
    </row>
    <row r="31" spans="1:7" ht="22.5" customHeight="1">
      <c r="A31" s="176" t="s">
        <v>197</v>
      </c>
      <c r="B31" s="188"/>
      <c r="C31" s="178">
        <f t="shared" si="1"/>
        <v>25.8</v>
      </c>
      <c r="D31" s="189">
        <f>财政统发在职人员工资!P5*12/10000+'财政非统发在职人员工资 '!P5*12/10000</f>
        <v>25.8</v>
      </c>
      <c r="E31" s="191"/>
      <c r="F31" s="192"/>
      <c r="G31" s="190" t="s">
        <v>198</v>
      </c>
    </row>
    <row r="32" spans="1:7" ht="22.5" customHeight="1">
      <c r="A32" s="176" t="s">
        <v>199</v>
      </c>
      <c r="B32" s="188"/>
      <c r="C32" s="178">
        <f t="shared" si="1"/>
        <v>0</v>
      </c>
      <c r="D32" s="191"/>
      <c r="E32" s="191"/>
      <c r="F32" s="192"/>
      <c r="G32" s="190"/>
    </row>
    <row r="33" spans="1:7" ht="22.5" customHeight="1">
      <c r="A33" s="176" t="s">
        <v>200</v>
      </c>
      <c r="B33" s="193"/>
      <c r="C33" s="178">
        <f>SUM(C34:C39)</f>
        <v>152.35528199999999</v>
      </c>
      <c r="D33" s="178">
        <f>SUM(D34:D39)</f>
        <v>152.35528199999999</v>
      </c>
      <c r="E33" s="178">
        <f>SUM(E34:E39)</f>
        <v>0</v>
      </c>
      <c r="F33" s="178">
        <f>SUM(F34:F39)</f>
        <v>0</v>
      </c>
      <c r="G33" s="184"/>
    </row>
    <row r="34" spans="1:7" ht="22.5" customHeight="1">
      <c r="A34" s="176" t="s">
        <v>201</v>
      </c>
      <c r="B34" s="194"/>
      <c r="C34" s="178">
        <f t="shared" ref="C34:C39" si="2">SUM(D34:F34)</f>
        <v>0.93059999999999987</v>
      </c>
      <c r="D34" s="183">
        <f>遗属补助!E4/10000*12</f>
        <v>0.93059999999999987</v>
      </c>
      <c r="E34" s="191"/>
      <c r="F34" s="192"/>
      <c r="G34" s="190" t="s">
        <v>202</v>
      </c>
    </row>
    <row r="35" spans="1:7" ht="22.5" customHeight="1">
      <c r="A35" s="176" t="s">
        <v>203</v>
      </c>
      <c r="B35" s="195"/>
      <c r="C35" s="178">
        <f t="shared" si="2"/>
        <v>0</v>
      </c>
      <c r="D35" s="189">
        <f>财政安排离退休人员经费!C4*12/10000</f>
        <v>0</v>
      </c>
      <c r="E35" s="196"/>
      <c r="F35" s="196"/>
      <c r="G35" s="190" t="s">
        <v>204</v>
      </c>
    </row>
    <row r="36" spans="1:7" ht="22.5" customHeight="1">
      <c r="A36" s="176" t="s">
        <v>205</v>
      </c>
      <c r="B36" s="195"/>
      <c r="C36" s="178">
        <f t="shared" si="2"/>
        <v>0</v>
      </c>
      <c r="D36" s="196"/>
      <c r="E36" s="191"/>
      <c r="F36" s="192"/>
      <c r="G36" s="184"/>
    </row>
    <row r="37" spans="1:7" ht="30" customHeight="1">
      <c r="A37" s="176" t="s">
        <v>206</v>
      </c>
      <c r="B37" s="195"/>
      <c r="C37" s="178">
        <f t="shared" si="2"/>
        <v>137.03687199999999</v>
      </c>
      <c r="D37" s="183">
        <f>(财政统发在职人员工资!D5+财政统发在职人员工资!L5+财政统发在职人员工资!W5)*3.5/10000</f>
        <v>137.03687199999999</v>
      </c>
      <c r="E37" s="191"/>
      <c r="F37" s="192"/>
      <c r="G37" s="470" t="s">
        <v>738</v>
      </c>
    </row>
    <row r="38" spans="1:7" ht="22.5" customHeight="1">
      <c r="A38" s="176" t="s">
        <v>207</v>
      </c>
      <c r="B38" s="195"/>
      <c r="C38" s="178">
        <f t="shared" si="2"/>
        <v>14.387810000000004</v>
      </c>
      <c r="D38" s="183">
        <f>财政安排离退休人员经费!C10*2/10000</f>
        <v>14.387810000000004</v>
      </c>
      <c r="E38" s="191"/>
      <c r="F38" s="192"/>
      <c r="G38" s="184"/>
    </row>
    <row r="39" spans="1:7" ht="22.5" customHeight="1">
      <c r="A39" s="176" t="s">
        <v>208</v>
      </c>
      <c r="B39" s="195"/>
      <c r="C39" s="178">
        <f t="shared" si="2"/>
        <v>0</v>
      </c>
      <c r="D39" s="191"/>
      <c r="E39" s="191"/>
      <c r="F39" s="192"/>
      <c r="G39" s="184"/>
    </row>
    <row r="40" spans="1:7" ht="22.5" customHeight="1">
      <c r="A40" s="176" t="s">
        <v>209</v>
      </c>
      <c r="B40" s="177"/>
      <c r="C40" s="178">
        <f>SUM(C41:C49)</f>
        <v>177.26</v>
      </c>
      <c r="D40" s="178">
        <f>SUM(D41:D49)</f>
        <v>177.26</v>
      </c>
      <c r="E40" s="178">
        <f>SUM(E41:E49)</f>
        <v>0</v>
      </c>
      <c r="F40" s="178">
        <f>SUM(F41:F49)</f>
        <v>0</v>
      </c>
      <c r="G40" s="184"/>
    </row>
    <row r="41" spans="1:7" ht="22.5" customHeight="1">
      <c r="A41" s="327" t="s">
        <v>729</v>
      </c>
      <c r="B41" s="328"/>
      <c r="C41" s="178">
        <f>SUM(D41:F41)</f>
        <v>0.12</v>
      </c>
      <c r="D41" s="191">
        <v>0.12</v>
      </c>
      <c r="E41" s="191"/>
      <c r="F41" s="192"/>
      <c r="G41" s="184"/>
    </row>
    <row r="42" spans="1:7" ht="22.5" customHeight="1">
      <c r="A42" s="327" t="s">
        <v>730</v>
      </c>
      <c r="B42" s="328"/>
      <c r="C42" s="178">
        <f t="shared" ref="C42:C48" si="3">SUM(D42:F42)</f>
        <v>82.77</v>
      </c>
      <c r="D42" s="191">
        <v>82.77</v>
      </c>
      <c r="E42" s="191"/>
      <c r="F42" s="192"/>
      <c r="G42" s="184"/>
    </row>
    <row r="43" spans="1:7" ht="22.5" customHeight="1">
      <c r="A43" s="327" t="s">
        <v>731</v>
      </c>
      <c r="B43" s="328"/>
      <c r="C43" s="178">
        <f t="shared" si="3"/>
        <v>70</v>
      </c>
      <c r="D43" s="197">
        <v>70</v>
      </c>
      <c r="E43" s="197"/>
      <c r="F43" s="198"/>
      <c r="G43" s="184"/>
    </row>
    <row r="44" spans="1:7" ht="22.5" customHeight="1">
      <c r="A44" s="327" t="s">
        <v>732</v>
      </c>
      <c r="B44" s="328"/>
      <c r="C44" s="178">
        <f t="shared" si="3"/>
        <v>7.4</v>
      </c>
      <c r="D44" s="197">
        <v>7.4</v>
      </c>
      <c r="E44" s="197"/>
      <c r="F44" s="198"/>
      <c r="G44" s="184"/>
    </row>
    <row r="45" spans="1:7" ht="22.5" customHeight="1">
      <c r="A45" s="327" t="s">
        <v>733</v>
      </c>
      <c r="B45" s="328"/>
      <c r="C45" s="178">
        <f t="shared" si="3"/>
        <v>0</v>
      </c>
      <c r="D45" s="197"/>
      <c r="E45" s="197"/>
      <c r="F45" s="198"/>
      <c r="G45" s="184"/>
    </row>
    <row r="46" spans="1:7" ht="22.5" customHeight="1">
      <c r="A46" s="327" t="s">
        <v>734</v>
      </c>
      <c r="B46" s="328"/>
      <c r="C46" s="178">
        <f t="shared" si="3"/>
        <v>15</v>
      </c>
      <c r="D46" s="197">
        <v>15</v>
      </c>
      <c r="E46" s="197"/>
      <c r="F46" s="198"/>
      <c r="G46" s="184"/>
    </row>
    <row r="47" spans="1:7" ht="22.5" customHeight="1">
      <c r="A47" s="327" t="s">
        <v>735</v>
      </c>
      <c r="B47" s="328"/>
      <c r="C47" s="178">
        <f t="shared" si="3"/>
        <v>1.17</v>
      </c>
      <c r="D47" s="197">
        <v>1.17</v>
      </c>
      <c r="E47" s="197"/>
      <c r="F47" s="198"/>
      <c r="G47" s="184"/>
    </row>
    <row r="48" spans="1:7">
      <c r="A48" s="327" t="s">
        <v>736</v>
      </c>
      <c r="B48" s="328"/>
      <c r="C48" s="291">
        <f t="shared" si="3"/>
        <v>0.8</v>
      </c>
      <c r="D48" s="289">
        <v>0.8</v>
      </c>
      <c r="E48" s="290"/>
      <c r="F48" s="290"/>
      <c r="G48" s="290"/>
    </row>
  </sheetData>
  <sheetProtection selectLockedCells="1"/>
  <mergeCells count="13">
    <mergeCell ref="A48:B48"/>
    <mergeCell ref="A1:G1"/>
    <mergeCell ref="C3:E3"/>
    <mergeCell ref="A41:B41"/>
    <mergeCell ref="A42:B42"/>
    <mergeCell ref="A43:B43"/>
    <mergeCell ref="G3:G4"/>
    <mergeCell ref="A44:B44"/>
    <mergeCell ref="A45:B45"/>
    <mergeCell ref="A46:B46"/>
    <mergeCell ref="A47:B47"/>
    <mergeCell ref="F3:F4"/>
    <mergeCell ref="A3:B4"/>
  </mergeCells>
  <phoneticPr fontId="70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landscape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38"/>
  <sheetViews>
    <sheetView topLeftCell="A23" workbookViewId="0">
      <selection activeCell="C9" sqref="C9"/>
    </sheetView>
  </sheetViews>
  <sheetFormatPr defaultColWidth="9" defaultRowHeight="15.6"/>
  <cols>
    <col min="1" max="1" width="30.8984375" style="154" customWidth="1"/>
    <col min="2" max="2" width="10.3984375" customWidth="1"/>
    <col min="3" max="3" width="11.69921875" customWidth="1"/>
    <col min="4" max="4" width="14.59765625" customWidth="1"/>
    <col min="5" max="5" width="9.8984375" customWidth="1"/>
  </cols>
  <sheetData>
    <row r="1" spans="1:6" ht="33" customHeight="1">
      <c r="A1" s="313" t="s">
        <v>210</v>
      </c>
      <c r="B1" s="313"/>
      <c r="C1" s="313"/>
      <c r="D1" s="313"/>
      <c r="E1" s="313"/>
      <c r="F1" s="313"/>
    </row>
    <row r="2" spans="1:6" ht="26.25" customHeight="1">
      <c r="A2" s="142" t="s">
        <v>73</v>
      </c>
      <c r="B2" s="155"/>
      <c r="C2" s="155"/>
      <c r="E2" s="165"/>
      <c r="F2" s="165" t="s">
        <v>7</v>
      </c>
    </row>
    <row r="3" spans="1:6" s="154" customFormat="1" ht="21.75" customHeight="1">
      <c r="A3" s="330" t="s">
        <v>76</v>
      </c>
      <c r="B3" s="330" t="s">
        <v>211</v>
      </c>
      <c r="C3" s="330"/>
      <c r="D3" s="330"/>
      <c r="E3" s="331" t="s">
        <v>163</v>
      </c>
      <c r="F3" s="330" t="s">
        <v>17</v>
      </c>
    </row>
    <row r="4" spans="1:6" ht="42" customHeight="1">
      <c r="A4" s="330"/>
      <c r="B4" s="158" t="s">
        <v>25</v>
      </c>
      <c r="C4" s="159" t="s">
        <v>164</v>
      </c>
      <c r="D4" s="159" t="s">
        <v>165</v>
      </c>
      <c r="E4" s="332"/>
      <c r="F4" s="330"/>
    </row>
    <row r="5" spans="1:6" ht="27.75" customHeight="1">
      <c r="A5" s="337" t="s">
        <v>212</v>
      </c>
      <c r="B5" s="338"/>
      <c r="C5" s="338"/>
      <c r="D5" s="338"/>
      <c r="E5" s="338"/>
      <c r="F5" s="316"/>
    </row>
    <row r="6" spans="1:6" ht="24" customHeight="1">
      <c r="A6" s="161" t="s">
        <v>213</v>
      </c>
      <c r="B6" s="166">
        <f>SUM(C6:D6)</f>
        <v>7</v>
      </c>
      <c r="C6" s="166">
        <f>SUM(C7,C33)</f>
        <v>7</v>
      </c>
      <c r="D6" s="166">
        <f>SUM(D7,D33)</f>
        <v>0</v>
      </c>
      <c r="E6" s="166">
        <f>SUM(E7,E33)</f>
        <v>0</v>
      </c>
      <c r="F6" s="167"/>
    </row>
    <row r="7" spans="1:6" ht="24.75" customHeight="1">
      <c r="A7" s="168" t="s">
        <v>214</v>
      </c>
      <c r="B7" s="166">
        <f t="shared" ref="B7:B38" si="0">SUM(C7:D7)</f>
        <v>7</v>
      </c>
      <c r="C7" s="166">
        <f>SUM(C8:C32)</f>
        <v>7</v>
      </c>
      <c r="D7" s="166">
        <f>SUM(D8:D32)</f>
        <v>0</v>
      </c>
      <c r="E7" s="166">
        <f>SUM(E8:E32)</f>
        <v>0</v>
      </c>
      <c r="F7" s="170"/>
    </row>
    <row r="8" spans="1:6" ht="24.75" customHeight="1">
      <c r="A8" s="171" t="s">
        <v>215</v>
      </c>
      <c r="B8" s="166">
        <f t="shared" si="0"/>
        <v>7</v>
      </c>
      <c r="C8" s="162">
        <v>7</v>
      </c>
      <c r="D8" s="162"/>
      <c r="E8" s="162"/>
      <c r="F8" s="170"/>
    </row>
    <row r="9" spans="1:6" ht="24.75" customHeight="1">
      <c r="A9" s="171" t="s">
        <v>216</v>
      </c>
      <c r="B9" s="166">
        <f t="shared" si="0"/>
        <v>0</v>
      </c>
      <c r="C9" s="162"/>
      <c r="D9" s="162"/>
      <c r="E9" s="162"/>
      <c r="F9" s="170"/>
    </row>
    <row r="10" spans="1:6" ht="24.75" customHeight="1">
      <c r="A10" s="171" t="s">
        <v>217</v>
      </c>
      <c r="B10" s="166">
        <f t="shared" si="0"/>
        <v>0</v>
      </c>
      <c r="C10" s="162"/>
      <c r="D10" s="162"/>
      <c r="E10" s="162"/>
      <c r="F10" s="170"/>
    </row>
    <row r="11" spans="1:6" ht="24.75" customHeight="1">
      <c r="A11" s="171" t="s">
        <v>218</v>
      </c>
      <c r="B11" s="166">
        <f t="shared" si="0"/>
        <v>0</v>
      </c>
      <c r="C11" s="162"/>
      <c r="D11" s="162"/>
      <c r="E11" s="162"/>
      <c r="F11" s="170"/>
    </row>
    <row r="12" spans="1:6" ht="24.75" customHeight="1">
      <c r="A12" s="171" t="s">
        <v>219</v>
      </c>
      <c r="B12" s="166">
        <f t="shared" si="0"/>
        <v>0</v>
      </c>
      <c r="C12" s="162"/>
      <c r="D12" s="162"/>
      <c r="E12" s="162"/>
      <c r="F12" s="170"/>
    </row>
    <row r="13" spans="1:6" ht="24.75" customHeight="1">
      <c r="A13" s="171" t="s">
        <v>220</v>
      </c>
      <c r="B13" s="166">
        <f t="shared" si="0"/>
        <v>0</v>
      </c>
      <c r="C13" s="162"/>
      <c r="D13" s="162"/>
      <c r="E13" s="162"/>
      <c r="F13" s="170"/>
    </row>
    <row r="14" spans="1:6" ht="24.75" customHeight="1">
      <c r="A14" s="171" t="s">
        <v>221</v>
      </c>
      <c r="B14" s="166">
        <f t="shared" si="0"/>
        <v>0</v>
      </c>
      <c r="C14" s="162"/>
      <c r="D14" s="162"/>
      <c r="E14" s="162"/>
      <c r="F14" s="170"/>
    </row>
    <row r="15" spans="1:6" ht="24.75" customHeight="1">
      <c r="A15" s="171" t="s">
        <v>222</v>
      </c>
      <c r="B15" s="166">
        <f t="shared" si="0"/>
        <v>0</v>
      </c>
      <c r="C15" s="162"/>
      <c r="D15" s="162"/>
      <c r="E15" s="162"/>
      <c r="F15" s="170"/>
    </row>
    <row r="16" spans="1:6" ht="24.75" customHeight="1">
      <c r="A16" s="171" t="s">
        <v>223</v>
      </c>
      <c r="B16" s="166">
        <f t="shared" si="0"/>
        <v>0</v>
      </c>
      <c r="C16" s="162"/>
      <c r="D16" s="162"/>
      <c r="E16" s="162"/>
      <c r="F16" s="170"/>
    </row>
    <row r="17" spans="1:6" ht="24.75" customHeight="1">
      <c r="A17" s="171" t="s">
        <v>224</v>
      </c>
      <c r="B17" s="166">
        <f t="shared" si="0"/>
        <v>0</v>
      </c>
      <c r="C17" s="162"/>
      <c r="D17" s="162"/>
      <c r="E17" s="162"/>
      <c r="F17" s="170"/>
    </row>
    <row r="18" spans="1:6" ht="24.75" customHeight="1">
      <c r="A18" s="171" t="s">
        <v>225</v>
      </c>
      <c r="B18" s="166">
        <f t="shared" si="0"/>
        <v>0</v>
      </c>
      <c r="C18" s="162"/>
      <c r="D18" s="162"/>
      <c r="E18" s="162"/>
      <c r="F18" s="170"/>
    </row>
    <row r="19" spans="1:6" ht="24.75" customHeight="1">
      <c r="A19" s="171" t="s">
        <v>226</v>
      </c>
      <c r="B19" s="166">
        <f t="shared" si="0"/>
        <v>0</v>
      </c>
      <c r="C19" s="162"/>
      <c r="D19" s="162"/>
      <c r="E19" s="162"/>
      <c r="F19" s="170"/>
    </row>
    <row r="20" spans="1:6" ht="24.75" customHeight="1">
      <c r="A20" s="171" t="s">
        <v>227</v>
      </c>
      <c r="B20" s="166">
        <f t="shared" si="0"/>
        <v>0</v>
      </c>
      <c r="C20" s="162"/>
      <c r="D20" s="162"/>
      <c r="E20" s="162"/>
      <c r="F20" s="170"/>
    </row>
    <row r="21" spans="1:6" ht="24.75" customHeight="1">
      <c r="A21" s="171" t="s">
        <v>228</v>
      </c>
      <c r="B21" s="166">
        <f t="shared" si="0"/>
        <v>0</v>
      </c>
      <c r="C21" s="162"/>
      <c r="D21" s="162"/>
      <c r="E21" s="162"/>
      <c r="F21" s="170"/>
    </row>
    <row r="22" spans="1:6" ht="24.75" customHeight="1">
      <c r="A22" s="171" t="s">
        <v>229</v>
      </c>
      <c r="B22" s="166">
        <f t="shared" si="0"/>
        <v>0</v>
      </c>
      <c r="C22" s="162"/>
      <c r="D22" s="162"/>
      <c r="E22" s="162"/>
      <c r="F22" s="170"/>
    </row>
    <row r="23" spans="1:6" ht="24.75" customHeight="1">
      <c r="A23" s="171" t="s">
        <v>230</v>
      </c>
      <c r="B23" s="166">
        <f t="shared" si="0"/>
        <v>0</v>
      </c>
      <c r="C23" s="162"/>
      <c r="D23" s="162"/>
      <c r="E23" s="162"/>
      <c r="F23" s="170"/>
    </row>
    <row r="24" spans="1:6" ht="24.75" customHeight="1">
      <c r="A24" s="171" t="s">
        <v>231</v>
      </c>
      <c r="B24" s="166">
        <f t="shared" si="0"/>
        <v>0</v>
      </c>
      <c r="C24" s="162"/>
      <c r="D24" s="162"/>
      <c r="E24" s="162"/>
      <c r="F24" s="170"/>
    </row>
    <row r="25" spans="1:6" ht="30" customHeight="1">
      <c r="A25" s="171" t="s">
        <v>232</v>
      </c>
      <c r="B25" s="166">
        <f t="shared" si="0"/>
        <v>0</v>
      </c>
      <c r="C25" s="162"/>
      <c r="D25" s="162"/>
      <c r="E25" s="162"/>
      <c r="F25" s="170"/>
    </row>
    <row r="26" spans="1:6" ht="19.5" customHeight="1">
      <c r="A26" s="171" t="s">
        <v>233</v>
      </c>
      <c r="B26" s="166">
        <f t="shared" si="0"/>
        <v>0</v>
      </c>
      <c r="C26" s="162"/>
      <c r="D26" s="162"/>
      <c r="E26" s="162"/>
      <c r="F26" s="170"/>
    </row>
    <row r="27" spans="1:6" ht="19.5" customHeight="1">
      <c r="A27" s="171" t="s">
        <v>234</v>
      </c>
      <c r="B27" s="166">
        <f t="shared" si="0"/>
        <v>0</v>
      </c>
      <c r="C27" s="162"/>
      <c r="D27" s="162"/>
      <c r="E27" s="162"/>
      <c r="F27" s="170"/>
    </row>
    <row r="28" spans="1:6" ht="19.5" customHeight="1">
      <c r="A28" s="171" t="s">
        <v>235</v>
      </c>
      <c r="B28" s="166">
        <f t="shared" si="0"/>
        <v>0</v>
      </c>
      <c r="C28" s="162"/>
      <c r="D28" s="162"/>
      <c r="E28" s="162"/>
      <c r="F28" s="170"/>
    </row>
    <row r="29" spans="1:6" ht="19.5" customHeight="1">
      <c r="A29" s="171" t="s">
        <v>236</v>
      </c>
      <c r="B29" s="166">
        <f t="shared" si="0"/>
        <v>0</v>
      </c>
      <c r="C29" s="162"/>
      <c r="D29" s="162"/>
      <c r="E29" s="162"/>
      <c r="F29" s="170"/>
    </row>
    <row r="30" spans="1:6" ht="19.5" customHeight="1">
      <c r="A30" s="171" t="s">
        <v>237</v>
      </c>
      <c r="B30" s="166">
        <f t="shared" si="0"/>
        <v>0</v>
      </c>
      <c r="C30" s="162"/>
      <c r="D30" s="162"/>
      <c r="E30" s="162"/>
      <c r="F30" s="170"/>
    </row>
    <row r="31" spans="1:6" ht="19.5" customHeight="1">
      <c r="A31" s="171" t="s">
        <v>238</v>
      </c>
      <c r="B31" s="166">
        <f t="shared" si="0"/>
        <v>0</v>
      </c>
      <c r="C31" s="162"/>
      <c r="D31" s="162"/>
      <c r="E31" s="162"/>
      <c r="F31" s="170"/>
    </row>
    <row r="32" spans="1:6" ht="27" customHeight="1">
      <c r="A32" s="171" t="s">
        <v>239</v>
      </c>
      <c r="B32" s="166">
        <f t="shared" si="0"/>
        <v>0</v>
      </c>
      <c r="C32" s="162"/>
      <c r="D32" s="162"/>
      <c r="E32" s="162"/>
      <c r="F32" s="170"/>
    </row>
    <row r="33" spans="1:6" ht="27" customHeight="1">
      <c r="A33" s="160" t="s">
        <v>240</v>
      </c>
      <c r="B33" s="166">
        <f t="shared" si="0"/>
        <v>0</v>
      </c>
      <c r="C33" s="166">
        <f>SUM(C34:C38)</f>
        <v>0</v>
      </c>
      <c r="D33" s="166">
        <f>SUM(D34:D38)</f>
        <v>0</v>
      </c>
      <c r="E33" s="166">
        <f>SUM(E34:E38)</f>
        <v>0</v>
      </c>
      <c r="F33" s="12"/>
    </row>
    <row r="34" spans="1:6" ht="27" customHeight="1">
      <c r="A34" s="171" t="s">
        <v>241</v>
      </c>
      <c r="B34" s="166">
        <f t="shared" si="0"/>
        <v>0</v>
      </c>
      <c r="C34" s="162"/>
      <c r="D34" s="162"/>
      <c r="E34" s="162"/>
      <c r="F34" s="12"/>
    </row>
    <row r="35" spans="1:6" ht="27" customHeight="1">
      <c r="A35" s="171" t="s">
        <v>242</v>
      </c>
      <c r="B35" s="166">
        <f t="shared" si="0"/>
        <v>0</v>
      </c>
      <c r="C35" s="162"/>
      <c r="D35" s="162"/>
      <c r="E35" s="162"/>
      <c r="F35" s="12"/>
    </row>
    <row r="36" spans="1:6" ht="27" customHeight="1">
      <c r="A36" s="171" t="s">
        <v>243</v>
      </c>
      <c r="B36" s="166">
        <f t="shared" si="0"/>
        <v>0</v>
      </c>
      <c r="C36" s="162"/>
      <c r="D36" s="162"/>
      <c r="E36" s="162"/>
      <c r="F36" s="12"/>
    </row>
    <row r="37" spans="1:6" ht="27" customHeight="1">
      <c r="A37" s="171" t="s">
        <v>244</v>
      </c>
      <c r="B37" s="166">
        <f t="shared" si="0"/>
        <v>0</v>
      </c>
      <c r="C37" s="162"/>
      <c r="D37" s="162"/>
      <c r="E37" s="162"/>
      <c r="F37" s="12"/>
    </row>
    <row r="38" spans="1:6" ht="27" customHeight="1">
      <c r="A38" s="171" t="s">
        <v>245</v>
      </c>
      <c r="B38" s="166">
        <f t="shared" si="0"/>
        <v>0</v>
      </c>
      <c r="C38" s="162"/>
      <c r="D38" s="162"/>
      <c r="E38" s="162"/>
      <c r="F38" s="12"/>
    </row>
  </sheetData>
  <mergeCells count="6">
    <mergeCell ref="A1:F1"/>
    <mergeCell ref="B3:D3"/>
    <mergeCell ref="A5:F5"/>
    <mergeCell ref="A3:A4"/>
    <mergeCell ref="E3:E4"/>
    <mergeCell ref="F3:F4"/>
  </mergeCells>
  <phoneticPr fontId="70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C23" sqref="C23"/>
    </sheetView>
  </sheetViews>
  <sheetFormatPr defaultColWidth="9" defaultRowHeight="15.6"/>
  <cols>
    <col min="1" max="1" width="30.8984375" style="154" customWidth="1"/>
    <col min="2" max="2" width="12.19921875" customWidth="1"/>
    <col min="3" max="3" width="10.3984375" customWidth="1"/>
    <col min="4" max="4" width="11.59765625" customWidth="1"/>
    <col min="5" max="5" width="8.3984375" customWidth="1"/>
    <col min="6" max="7" width="8.8984375" customWidth="1"/>
  </cols>
  <sheetData>
    <row r="1" spans="1:8" ht="33" customHeight="1">
      <c r="A1" s="313" t="s">
        <v>246</v>
      </c>
      <c r="B1" s="313"/>
      <c r="C1" s="313"/>
      <c r="D1" s="313"/>
      <c r="E1" s="313"/>
      <c r="F1" s="313"/>
      <c r="G1" s="313"/>
      <c r="H1" s="313"/>
    </row>
    <row r="2" spans="1:8" ht="18.75" customHeight="1">
      <c r="A2" s="142" t="s">
        <v>73</v>
      </c>
      <c r="B2" s="155"/>
      <c r="C2" s="155"/>
      <c r="G2" s="165"/>
      <c r="H2" s="164" t="s">
        <v>7</v>
      </c>
    </row>
    <row r="3" spans="1:8" s="154" customFormat="1" ht="21.75" customHeight="1">
      <c r="A3" s="330" t="s">
        <v>76</v>
      </c>
      <c r="B3" s="330" t="s">
        <v>247</v>
      </c>
      <c r="C3" s="330"/>
      <c r="D3" s="330"/>
      <c r="E3" s="331" t="s">
        <v>163</v>
      </c>
      <c r="F3" s="331" t="s">
        <v>248</v>
      </c>
      <c r="G3" s="331" t="s">
        <v>249</v>
      </c>
      <c r="H3" s="330" t="s">
        <v>17</v>
      </c>
    </row>
    <row r="4" spans="1:8" ht="50.25" customHeight="1">
      <c r="A4" s="330"/>
      <c r="B4" s="158" t="s">
        <v>25</v>
      </c>
      <c r="C4" s="159" t="s">
        <v>164</v>
      </c>
      <c r="D4" s="159" t="s">
        <v>165</v>
      </c>
      <c r="E4" s="332"/>
      <c r="F4" s="332"/>
      <c r="G4" s="332"/>
      <c r="H4" s="330"/>
    </row>
    <row r="5" spans="1:8" ht="24" customHeight="1">
      <c r="A5" s="161" t="s">
        <v>250</v>
      </c>
      <c r="B5" s="166">
        <f t="shared" ref="B5:G5" si="0">SUM(B6,B27,B48)</f>
        <v>400</v>
      </c>
      <c r="C5" s="166">
        <f t="shared" si="0"/>
        <v>400</v>
      </c>
      <c r="D5" s="166">
        <f t="shared" si="0"/>
        <v>0</v>
      </c>
      <c r="E5" s="166">
        <f t="shared" si="0"/>
        <v>0</v>
      </c>
      <c r="F5" s="166">
        <f t="shared" si="0"/>
        <v>0</v>
      </c>
      <c r="G5" s="166">
        <f t="shared" si="0"/>
        <v>0</v>
      </c>
      <c r="H5" s="167"/>
    </row>
    <row r="6" spans="1:8" ht="21" customHeight="1">
      <c r="A6" s="161" t="s">
        <v>251</v>
      </c>
      <c r="B6" s="166">
        <f t="shared" ref="B6:G6" si="1">SUM(B7,B12,B17,B22)</f>
        <v>400</v>
      </c>
      <c r="C6" s="166">
        <f t="shared" si="1"/>
        <v>400</v>
      </c>
      <c r="D6" s="166">
        <f t="shared" si="1"/>
        <v>0</v>
      </c>
      <c r="E6" s="166">
        <f t="shared" si="1"/>
        <v>0</v>
      </c>
      <c r="F6" s="166">
        <f t="shared" si="1"/>
        <v>0</v>
      </c>
      <c r="G6" s="166">
        <f t="shared" si="1"/>
        <v>0</v>
      </c>
      <c r="H6" s="339"/>
    </row>
    <row r="7" spans="1:8" ht="21" customHeight="1">
      <c r="A7" s="168" t="s">
        <v>252</v>
      </c>
      <c r="B7" s="166">
        <f t="shared" ref="B7:B26" si="2">SUM(C7:D7)</f>
        <v>0</v>
      </c>
      <c r="C7" s="166">
        <f>SUM(C8:C11)</f>
        <v>0</v>
      </c>
      <c r="D7" s="166">
        <f>SUM(D8:D11)</f>
        <v>0</v>
      </c>
      <c r="E7" s="166">
        <f>SUM(E8:E11)</f>
        <v>0</v>
      </c>
      <c r="F7" s="166">
        <f>SUM(F8:F11)</f>
        <v>0</v>
      </c>
      <c r="G7" s="166">
        <f>SUM(G8:G11)</f>
        <v>0</v>
      </c>
      <c r="H7" s="340"/>
    </row>
    <row r="8" spans="1:8" ht="21" customHeight="1">
      <c r="A8" s="169" t="s">
        <v>253</v>
      </c>
      <c r="B8" s="166">
        <f t="shared" si="2"/>
        <v>0</v>
      </c>
      <c r="C8" s="162"/>
      <c r="D8" s="162"/>
      <c r="E8" s="162"/>
      <c r="F8" s="162"/>
      <c r="G8" s="162"/>
      <c r="H8" s="340"/>
    </row>
    <row r="9" spans="1:8" ht="21" customHeight="1">
      <c r="A9" s="169" t="s">
        <v>254</v>
      </c>
      <c r="B9" s="166">
        <f t="shared" si="2"/>
        <v>0</v>
      </c>
      <c r="C9" s="162"/>
      <c r="D9" s="162"/>
      <c r="E9" s="162"/>
      <c r="F9" s="162"/>
      <c r="G9" s="162"/>
      <c r="H9" s="340"/>
    </row>
    <row r="10" spans="1:8" ht="21" customHeight="1">
      <c r="A10" s="169" t="s">
        <v>255</v>
      </c>
      <c r="B10" s="166">
        <f t="shared" si="2"/>
        <v>0</v>
      </c>
      <c r="C10" s="162"/>
      <c r="D10" s="162"/>
      <c r="E10" s="162"/>
      <c r="F10" s="162"/>
      <c r="G10" s="162"/>
      <c r="H10" s="340"/>
    </row>
    <row r="11" spans="1:8" ht="21" customHeight="1">
      <c r="A11" s="169" t="s">
        <v>256</v>
      </c>
      <c r="B11" s="166">
        <f t="shared" si="2"/>
        <v>0</v>
      </c>
      <c r="C11" s="162"/>
      <c r="D11" s="162"/>
      <c r="E11" s="162"/>
      <c r="F11" s="162"/>
      <c r="G11" s="162"/>
      <c r="H11" s="340"/>
    </row>
    <row r="12" spans="1:8" ht="21" customHeight="1">
      <c r="A12" s="168" t="s">
        <v>257</v>
      </c>
      <c r="B12" s="166">
        <f t="shared" si="2"/>
        <v>0</v>
      </c>
      <c r="C12" s="166">
        <f>SUM(C13:C16)</f>
        <v>0</v>
      </c>
      <c r="D12" s="166">
        <f>SUM(D13:D16)</f>
        <v>0</v>
      </c>
      <c r="E12" s="166">
        <f>SUM(E13:E16)</f>
        <v>0</v>
      </c>
      <c r="F12" s="166">
        <f>SUM(F13:F16)</f>
        <v>0</v>
      </c>
      <c r="G12" s="166">
        <f>SUM(G13:G16)</f>
        <v>0</v>
      </c>
      <c r="H12" s="340"/>
    </row>
    <row r="13" spans="1:8" ht="21" customHeight="1">
      <c r="A13" s="169" t="s">
        <v>258</v>
      </c>
      <c r="B13" s="166">
        <f t="shared" si="2"/>
        <v>0</v>
      </c>
      <c r="C13" s="162"/>
      <c r="D13" s="162"/>
      <c r="E13" s="162"/>
      <c r="F13" s="162"/>
      <c r="G13" s="162"/>
      <c r="H13" s="340"/>
    </row>
    <row r="14" spans="1:8" ht="21" customHeight="1">
      <c r="A14" s="169" t="s">
        <v>259</v>
      </c>
      <c r="B14" s="166">
        <f t="shared" si="2"/>
        <v>0</v>
      </c>
      <c r="C14" s="162"/>
      <c r="D14" s="162"/>
      <c r="E14" s="162"/>
      <c r="F14" s="162"/>
      <c r="G14" s="162"/>
      <c r="H14" s="340"/>
    </row>
    <row r="15" spans="1:8" ht="21" customHeight="1">
      <c r="A15" s="169" t="s">
        <v>255</v>
      </c>
      <c r="B15" s="166">
        <f t="shared" si="2"/>
        <v>0</v>
      </c>
      <c r="C15" s="162"/>
      <c r="D15" s="162"/>
      <c r="E15" s="162"/>
      <c r="F15" s="162"/>
      <c r="G15" s="162"/>
      <c r="H15" s="340"/>
    </row>
    <row r="16" spans="1:8" ht="21" customHeight="1">
      <c r="A16" s="169" t="s">
        <v>256</v>
      </c>
      <c r="B16" s="166">
        <f t="shared" si="2"/>
        <v>0</v>
      </c>
      <c r="C16" s="162"/>
      <c r="D16" s="162"/>
      <c r="E16" s="162"/>
      <c r="F16" s="162"/>
      <c r="G16" s="162"/>
      <c r="H16" s="340"/>
    </row>
    <row r="17" spans="1:8" ht="21" customHeight="1">
      <c r="A17" s="168" t="s">
        <v>260</v>
      </c>
      <c r="B17" s="166">
        <f t="shared" si="2"/>
        <v>0</v>
      </c>
      <c r="C17" s="166">
        <f>SUM(C18:C21)</f>
        <v>0</v>
      </c>
      <c r="D17" s="166">
        <f>SUM(D18:D21)</f>
        <v>0</v>
      </c>
      <c r="E17" s="166">
        <f>SUM(E18:E21)</f>
        <v>0</v>
      </c>
      <c r="F17" s="166">
        <f>SUM(F18:F21)</f>
        <v>0</v>
      </c>
      <c r="G17" s="166">
        <f>SUM(G18:G21)</f>
        <v>0</v>
      </c>
      <c r="H17" s="340"/>
    </row>
    <row r="18" spans="1:8" ht="21" customHeight="1">
      <c r="A18" s="169" t="s">
        <v>261</v>
      </c>
      <c r="B18" s="166">
        <f t="shared" si="2"/>
        <v>0</v>
      </c>
      <c r="C18" s="162"/>
      <c r="D18" s="162"/>
      <c r="E18" s="162"/>
      <c r="F18" s="162"/>
      <c r="G18" s="162"/>
      <c r="H18" s="340"/>
    </row>
    <row r="19" spans="1:8" ht="21" customHeight="1">
      <c r="A19" s="169" t="s">
        <v>262</v>
      </c>
      <c r="B19" s="166">
        <f t="shared" si="2"/>
        <v>0</v>
      </c>
      <c r="C19" s="162"/>
      <c r="D19" s="162"/>
      <c r="E19" s="162"/>
      <c r="F19" s="162"/>
      <c r="G19" s="162"/>
      <c r="H19" s="340"/>
    </row>
    <row r="20" spans="1:8" ht="21" customHeight="1">
      <c r="A20" s="169" t="s">
        <v>255</v>
      </c>
      <c r="B20" s="166">
        <f t="shared" si="2"/>
        <v>0</v>
      </c>
      <c r="C20" s="162"/>
      <c r="D20" s="162"/>
      <c r="E20" s="162"/>
      <c r="F20" s="162"/>
      <c r="G20" s="162"/>
      <c r="H20" s="340"/>
    </row>
    <row r="21" spans="1:8" ht="21" customHeight="1">
      <c r="A21" s="169" t="s">
        <v>256</v>
      </c>
      <c r="B21" s="166">
        <f t="shared" si="2"/>
        <v>0</v>
      </c>
      <c r="C21" s="162"/>
      <c r="D21" s="162"/>
      <c r="E21" s="162"/>
      <c r="F21" s="162"/>
      <c r="G21" s="162"/>
      <c r="H21" s="340"/>
    </row>
    <row r="22" spans="1:8" ht="21" customHeight="1">
      <c r="A22" s="168" t="s">
        <v>263</v>
      </c>
      <c r="B22" s="166">
        <f t="shared" si="2"/>
        <v>400</v>
      </c>
      <c r="C22" s="166">
        <f>SUM(C23:C26)</f>
        <v>400</v>
      </c>
      <c r="D22" s="166">
        <f>SUM(D23:D26)</f>
        <v>0</v>
      </c>
      <c r="E22" s="166">
        <f>SUM(E23:E26)</f>
        <v>0</v>
      </c>
      <c r="F22" s="166">
        <f>SUM(F23:F26)</f>
        <v>0</v>
      </c>
      <c r="G22" s="166">
        <f>SUM(G23:G26)</f>
        <v>0</v>
      </c>
      <c r="H22" s="340"/>
    </row>
    <row r="23" spans="1:8" ht="21" customHeight="1">
      <c r="A23" s="169" t="s">
        <v>261</v>
      </c>
      <c r="B23" s="166">
        <f t="shared" si="2"/>
        <v>400</v>
      </c>
      <c r="C23" s="162">
        <v>400</v>
      </c>
      <c r="D23" s="162"/>
      <c r="E23" s="162"/>
      <c r="F23" s="162"/>
      <c r="G23" s="162"/>
      <c r="H23" s="340"/>
    </row>
    <row r="24" spans="1:8" ht="21" customHeight="1">
      <c r="A24" s="169" t="s">
        <v>262</v>
      </c>
      <c r="B24" s="166">
        <f t="shared" si="2"/>
        <v>0</v>
      </c>
      <c r="C24" s="162"/>
      <c r="D24" s="162"/>
      <c r="E24" s="162"/>
      <c r="F24" s="162"/>
      <c r="G24" s="162"/>
      <c r="H24" s="340"/>
    </row>
    <row r="25" spans="1:8" ht="21" customHeight="1">
      <c r="A25" s="169" t="s">
        <v>255</v>
      </c>
      <c r="B25" s="166">
        <f t="shared" si="2"/>
        <v>0</v>
      </c>
      <c r="C25" s="162"/>
      <c r="D25" s="162"/>
      <c r="E25" s="162"/>
      <c r="F25" s="162"/>
      <c r="G25" s="162"/>
      <c r="H25" s="340"/>
    </row>
    <row r="26" spans="1:8" ht="21" customHeight="1">
      <c r="A26" s="169" t="s">
        <v>256</v>
      </c>
      <c r="B26" s="166">
        <f t="shared" si="2"/>
        <v>0</v>
      </c>
      <c r="C26" s="162"/>
      <c r="D26" s="162"/>
      <c r="E26" s="162"/>
      <c r="F26" s="162"/>
      <c r="G26" s="162"/>
      <c r="H26" s="341"/>
    </row>
    <row r="27" spans="1:8" ht="21" customHeight="1">
      <c r="A27" s="161" t="s">
        <v>264</v>
      </c>
      <c r="B27" s="166">
        <f t="shared" ref="B27:G27" si="3">SUM(B28,B33,B38,B43)</f>
        <v>0</v>
      </c>
      <c r="C27" s="166">
        <f t="shared" si="3"/>
        <v>0</v>
      </c>
      <c r="D27" s="166">
        <f t="shared" si="3"/>
        <v>0</v>
      </c>
      <c r="E27" s="166">
        <f t="shared" si="3"/>
        <v>0</v>
      </c>
      <c r="F27" s="166">
        <f t="shared" si="3"/>
        <v>0</v>
      </c>
      <c r="G27" s="166">
        <f t="shared" si="3"/>
        <v>0</v>
      </c>
      <c r="H27" s="339"/>
    </row>
    <row r="28" spans="1:8" ht="21" customHeight="1">
      <c r="A28" s="168" t="s">
        <v>252</v>
      </c>
      <c r="B28" s="166">
        <f t="shared" ref="B28:B47" si="4">SUM(C28:D28)</f>
        <v>0</v>
      </c>
      <c r="C28" s="166">
        <f>SUM(C29:C32)</f>
        <v>0</v>
      </c>
      <c r="D28" s="166">
        <f>SUM(D29:D32)</f>
        <v>0</v>
      </c>
      <c r="E28" s="166">
        <f>SUM(E29:E32)</f>
        <v>0</v>
      </c>
      <c r="F28" s="166">
        <f>SUM(F29:F32)</f>
        <v>0</v>
      </c>
      <c r="G28" s="166">
        <f>SUM(G29:G32)</f>
        <v>0</v>
      </c>
      <c r="H28" s="340"/>
    </row>
    <row r="29" spans="1:8" ht="21" customHeight="1">
      <c r="A29" s="169" t="s">
        <v>253</v>
      </c>
      <c r="B29" s="166">
        <f t="shared" si="4"/>
        <v>0</v>
      </c>
      <c r="C29" s="162"/>
      <c r="D29" s="162"/>
      <c r="E29" s="162"/>
      <c r="F29" s="162"/>
      <c r="G29" s="162"/>
      <c r="H29" s="340"/>
    </row>
    <row r="30" spans="1:8" ht="21" customHeight="1">
      <c r="A30" s="169" t="s">
        <v>262</v>
      </c>
      <c r="B30" s="166">
        <f t="shared" si="4"/>
        <v>0</v>
      </c>
      <c r="C30" s="162"/>
      <c r="D30" s="162"/>
      <c r="E30" s="162"/>
      <c r="F30" s="162"/>
      <c r="G30" s="162"/>
      <c r="H30" s="340"/>
    </row>
    <row r="31" spans="1:8" ht="21" customHeight="1">
      <c r="A31" s="169" t="s">
        <v>255</v>
      </c>
      <c r="B31" s="166">
        <f t="shared" si="4"/>
        <v>0</v>
      </c>
      <c r="C31" s="162"/>
      <c r="D31" s="162"/>
      <c r="E31" s="162"/>
      <c r="F31" s="162"/>
      <c r="G31" s="162"/>
      <c r="H31" s="340"/>
    </row>
    <row r="32" spans="1:8" ht="21" customHeight="1">
      <c r="A32" s="169" t="s">
        <v>256</v>
      </c>
      <c r="B32" s="166">
        <f t="shared" si="4"/>
        <v>0</v>
      </c>
      <c r="C32" s="162"/>
      <c r="D32" s="162"/>
      <c r="E32" s="162"/>
      <c r="F32" s="162"/>
      <c r="G32" s="162"/>
      <c r="H32" s="340"/>
    </row>
    <row r="33" spans="1:8" ht="21" customHeight="1">
      <c r="A33" s="168" t="s">
        <v>257</v>
      </c>
      <c r="B33" s="166">
        <f t="shared" si="4"/>
        <v>0</v>
      </c>
      <c r="C33" s="166">
        <f>SUM(C34:C37)</f>
        <v>0</v>
      </c>
      <c r="D33" s="166">
        <f>SUM(D34:D37)</f>
        <v>0</v>
      </c>
      <c r="E33" s="166">
        <f>SUM(E34:E37)</f>
        <v>0</v>
      </c>
      <c r="F33" s="166">
        <f>SUM(F34:F37)</f>
        <v>0</v>
      </c>
      <c r="G33" s="166">
        <f>SUM(G34:G37)</f>
        <v>0</v>
      </c>
      <c r="H33" s="340"/>
    </row>
    <row r="34" spans="1:8" ht="21" customHeight="1">
      <c r="A34" s="169" t="s">
        <v>215</v>
      </c>
      <c r="B34" s="166">
        <f t="shared" si="4"/>
        <v>0</v>
      </c>
      <c r="C34" s="162"/>
      <c r="D34" s="162"/>
      <c r="E34" s="162"/>
      <c r="F34" s="162"/>
      <c r="G34" s="162"/>
      <c r="H34" s="340"/>
    </row>
    <row r="35" spans="1:8" ht="21" customHeight="1">
      <c r="A35" s="169" t="s">
        <v>265</v>
      </c>
      <c r="B35" s="166">
        <f t="shared" si="4"/>
        <v>0</v>
      </c>
      <c r="C35" s="162"/>
      <c r="D35" s="162"/>
      <c r="E35" s="162"/>
      <c r="F35" s="162"/>
      <c r="G35" s="162"/>
      <c r="H35" s="340"/>
    </row>
    <row r="36" spans="1:8" ht="21" customHeight="1">
      <c r="A36" s="169" t="s">
        <v>266</v>
      </c>
      <c r="B36" s="166">
        <f t="shared" si="4"/>
        <v>0</v>
      </c>
      <c r="C36" s="162"/>
      <c r="D36" s="162"/>
      <c r="E36" s="162"/>
      <c r="F36" s="162"/>
      <c r="G36" s="162"/>
      <c r="H36" s="340"/>
    </row>
    <row r="37" spans="1:8" ht="21" customHeight="1">
      <c r="A37" s="169" t="s">
        <v>256</v>
      </c>
      <c r="B37" s="166">
        <f t="shared" si="4"/>
        <v>0</v>
      </c>
      <c r="C37" s="162"/>
      <c r="D37" s="162"/>
      <c r="E37" s="162"/>
      <c r="F37" s="162"/>
      <c r="G37" s="162"/>
      <c r="H37" s="340"/>
    </row>
    <row r="38" spans="1:8" ht="21" customHeight="1">
      <c r="A38" s="168" t="s">
        <v>260</v>
      </c>
      <c r="B38" s="166">
        <f t="shared" si="4"/>
        <v>0</v>
      </c>
      <c r="C38" s="166">
        <f>SUM(C39:C42)</f>
        <v>0</v>
      </c>
      <c r="D38" s="166">
        <f>SUM(D39:D42)</f>
        <v>0</v>
      </c>
      <c r="E38" s="166">
        <f>SUM(E39:E42)</f>
        <v>0</v>
      </c>
      <c r="F38" s="166">
        <f>SUM(F39:F42)</f>
        <v>0</v>
      </c>
      <c r="G38" s="166">
        <f>SUM(G39:G42)</f>
        <v>0</v>
      </c>
      <c r="H38" s="340"/>
    </row>
    <row r="39" spans="1:8" ht="21" customHeight="1">
      <c r="A39" s="169" t="s">
        <v>261</v>
      </c>
      <c r="B39" s="166">
        <f t="shared" si="4"/>
        <v>0</v>
      </c>
      <c r="C39" s="162"/>
      <c r="D39" s="162"/>
      <c r="E39" s="162"/>
      <c r="F39" s="162"/>
      <c r="G39" s="162"/>
      <c r="H39" s="340"/>
    </row>
    <row r="40" spans="1:8" ht="21" customHeight="1">
      <c r="A40" s="169" t="s">
        <v>262</v>
      </c>
      <c r="B40" s="166">
        <f t="shared" si="4"/>
        <v>0</v>
      </c>
      <c r="C40" s="162"/>
      <c r="D40" s="162"/>
      <c r="E40" s="162"/>
      <c r="F40" s="162"/>
      <c r="G40" s="162"/>
      <c r="H40" s="340"/>
    </row>
    <row r="41" spans="1:8" ht="21" customHeight="1">
      <c r="A41" s="169" t="s">
        <v>255</v>
      </c>
      <c r="B41" s="166">
        <f t="shared" si="4"/>
        <v>0</v>
      </c>
      <c r="C41" s="162"/>
      <c r="D41" s="162"/>
      <c r="E41" s="162"/>
      <c r="F41" s="162"/>
      <c r="G41" s="162"/>
      <c r="H41" s="340"/>
    </row>
    <row r="42" spans="1:8" ht="21" customHeight="1">
      <c r="A42" s="169" t="s">
        <v>256</v>
      </c>
      <c r="B42" s="166">
        <f t="shared" si="4"/>
        <v>0</v>
      </c>
      <c r="C42" s="162"/>
      <c r="D42" s="162"/>
      <c r="E42" s="162"/>
      <c r="F42" s="162"/>
      <c r="G42" s="162"/>
      <c r="H42" s="340"/>
    </row>
    <row r="43" spans="1:8" ht="21" customHeight="1">
      <c r="A43" s="168" t="s">
        <v>267</v>
      </c>
      <c r="B43" s="166">
        <f t="shared" si="4"/>
        <v>0</v>
      </c>
      <c r="C43" s="166">
        <f>SUM(C44:C47)</f>
        <v>0</v>
      </c>
      <c r="D43" s="166">
        <f>SUM(D44:D47)</f>
        <v>0</v>
      </c>
      <c r="E43" s="166">
        <f>SUM(E44:E47)</f>
        <v>0</v>
      </c>
      <c r="F43" s="166">
        <f>SUM(F44:F47)</f>
        <v>0</v>
      </c>
      <c r="G43" s="166">
        <f>SUM(G44:G47)</f>
        <v>0</v>
      </c>
      <c r="H43" s="340"/>
    </row>
    <row r="44" spans="1:8" ht="21" customHeight="1">
      <c r="A44" s="169" t="s">
        <v>268</v>
      </c>
      <c r="B44" s="166">
        <f t="shared" si="4"/>
        <v>0</v>
      </c>
      <c r="C44" s="162"/>
      <c r="D44" s="162"/>
      <c r="E44" s="162"/>
      <c r="F44" s="162"/>
      <c r="G44" s="162"/>
      <c r="H44" s="340"/>
    </row>
    <row r="45" spans="1:8" ht="21" customHeight="1">
      <c r="A45" s="169" t="s">
        <v>262</v>
      </c>
      <c r="B45" s="166">
        <f t="shared" si="4"/>
        <v>0</v>
      </c>
      <c r="C45" s="162"/>
      <c r="D45" s="162"/>
      <c r="E45" s="162"/>
      <c r="F45" s="162"/>
      <c r="G45" s="162"/>
      <c r="H45" s="340"/>
    </row>
    <row r="46" spans="1:8" ht="21" customHeight="1">
      <c r="A46" s="169" t="s">
        <v>255</v>
      </c>
      <c r="B46" s="166">
        <f t="shared" si="4"/>
        <v>0</v>
      </c>
      <c r="C46" s="162"/>
      <c r="D46" s="162"/>
      <c r="E46" s="162"/>
      <c r="F46" s="162"/>
      <c r="G46" s="162"/>
      <c r="H46" s="340"/>
    </row>
    <row r="47" spans="1:8" ht="21" customHeight="1">
      <c r="A47" s="169" t="s">
        <v>256</v>
      </c>
      <c r="B47" s="166">
        <f t="shared" si="4"/>
        <v>0</v>
      </c>
      <c r="C47" s="162"/>
      <c r="D47" s="162"/>
      <c r="E47" s="162"/>
      <c r="F47" s="162"/>
      <c r="G47" s="162"/>
      <c r="H47" s="341"/>
    </row>
    <row r="48" spans="1:8" ht="21" hidden="1" customHeight="1">
      <c r="A48" s="161" t="s">
        <v>269</v>
      </c>
      <c r="B48" s="166">
        <f t="shared" ref="B48:G48" si="5">SUM(B49,B54,B59,B64)</f>
        <v>0</v>
      </c>
      <c r="C48" s="166">
        <f t="shared" si="5"/>
        <v>0</v>
      </c>
      <c r="D48" s="166">
        <f t="shared" si="5"/>
        <v>0</v>
      </c>
      <c r="E48" s="166">
        <f t="shared" si="5"/>
        <v>0</v>
      </c>
      <c r="F48" s="166">
        <f t="shared" si="5"/>
        <v>0</v>
      </c>
      <c r="G48" s="166">
        <f t="shared" si="5"/>
        <v>0</v>
      </c>
      <c r="H48" s="339"/>
    </row>
    <row r="49" spans="1:8" ht="21" hidden="1" customHeight="1">
      <c r="A49" s="168" t="s">
        <v>252</v>
      </c>
      <c r="B49" s="166">
        <f t="shared" ref="B49:B68" si="6">SUM(C49:D49)</f>
        <v>0</v>
      </c>
      <c r="C49" s="166">
        <f>SUM(C50:C53)</f>
        <v>0</v>
      </c>
      <c r="D49" s="166">
        <f>SUM(D50:D53)</f>
        <v>0</v>
      </c>
      <c r="E49" s="166">
        <f>SUM(E50:E53)</f>
        <v>0</v>
      </c>
      <c r="F49" s="166">
        <f>SUM(F50:F53)</f>
        <v>0</v>
      </c>
      <c r="G49" s="166">
        <f>SUM(G50:G53)</f>
        <v>0</v>
      </c>
      <c r="H49" s="340"/>
    </row>
    <row r="50" spans="1:8" ht="21" hidden="1" customHeight="1">
      <c r="A50" s="169" t="s">
        <v>261</v>
      </c>
      <c r="B50" s="166">
        <f t="shared" si="6"/>
        <v>0</v>
      </c>
      <c r="C50" s="162"/>
      <c r="D50" s="162"/>
      <c r="E50" s="162"/>
      <c r="F50" s="162"/>
      <c r="G50" s="162"/>
      <c r="H50" s="340"/>
    </row>
    <row r="51" spans="1:8" ht="21" hidden="1" customHeight="1">
      <c r="A51" s="169" t="s">
        <v>262</v>
      </c>
      <c r="B51" s="166">
        <f t="shared" si="6"/>
        <v>0</v>
      </c>
      <c r="C51" s="162"/>
      <c r="D51" s="162"/>
      <c r="E51" s="162"/>
      <c r="F51" s="162"/>
      <c r="G51" s="162"/>
      <c r="H51" s="340"/>
    </row>
    <row r="52" spans="1:8" ht="21" hidden="1" customHeight="1">
      <c r="A52" s="169" t="s">
        <v>255</v>
      </c>
      <c r="B52" s="166">
        <f t="shared" si="6"/>
        <v>0</v>
      </c>
      <c r="C52" s="162"/>
      <c r="D52" s="162"/>
      <c r="E52" s="162"/>
      <c r="F52" s="162"/>
      <c r="G52" s="162"/>
      <c r="H52" s="340"/>
    </row>
    <row r="53" spans="1:8" ht="21" hidden="1" customHeight="1">
      <c r="A53" s="169" t="s">
        <v>256</v>
      </c>
      <c r="B53" s="166">
        <f t="shared" si="6"/>
        <v>0</v>
      </c>
      <c r="C53" s="162"/>
      <c r="D53" s="162"/>
      <c r="E53" s="162"/>
      <c r="F53" s="162"/>
      <c r="G53" s="162"/>
      <c r="H53" s="340"/>
    </row>
    <row r="54" spans="1:8" ht="21" hidden="1" customHeight="1">
      <c r="A54" s="168" t="s">
        <v>257</v>
      </c>
      <c r="B54" s="166">
        <f t="shared" si="6"/>
        <v>0</v>
      </c>
      <c r="C54" s="166">
        <f>SUM(C55:C58)</f>
        <v>0</v>
      </c>
      <c r="D54" s="166">
        <f>SUM(D55:D58)</f>
        <v>0</v>
      </c>
      <c r="E54" s="166">
        <f>SUM(E55:E58)</f>
        <v>0</v>
      </c>
      <c r="F54" s="166">
        <f>SUM(F55:F58)</f>
        <v>0</v>
      </c>
      <c r="G54" s="166">
        <f>SUM(G55:G58)</f>
        <v>0</v>
      </c>
      <c r="H54" s="340"/>
    </row>
    <row r="55" spans="1:8" ht="21" hidden="1" customHeight="1">
      <c r="A55" s="169" t="s">
        <v>261</v>
      </c>
      <c r="B55" s="166">
        <f t="shared" si="6"/>
        <v>0</v>
      </c>
      <c r="C55" s="162"/>
      <c r="D55" s="162"/>
      <c r="E55" s="162"/>
      <c r="F55" s="162"/>
      <c r="G55" s="162"/>
      <c r="H55" s="340"/>
    </row>
    <row r="56" spans="1:8" ht="21" hidden="1" customHeight="1">
      <c r="A56" s="169" t="s">
        <v>262</v>
      </c>
      <c r="B56" s="166">
        <f t="shared" si="6"/>
        <v>0</v>
      </c>
      <c r="C56" s="162"/>
      <c r="D56" s="162"/>
      <c r="E56" s="162"/>
      <c r="F56" s="162"/>
      <c r="G56" s="162"/>
      <c r="H56" s="340"/>
    </row>
    <row r="57" spans="1:8" ht="21" hidden="1" customHeight="1">
      <c r="A57" s="169" t="s">
        <v>255</v>
      </c>
      <c r="B57" s="166">
        <f t="shared" si="6"/>
        <v>0</v>
      </c>
      <c r="C57" s="162"/>
      <c r="D57" s="162"/>
      <c r="E57" s="162"/>
      <c r="F57" s="162"/>
      <c r="G57" s="162"/>
      <c r="H57" s="340"/>
    </row>
    <row r="58" spans="1:8" ht="21" hidden="1" customHeight="1">
      <c r="A58" s="169" t="s">
        <v>256</v>
      </c>
      <c r="B58" s="166">
        <f t="shared" si="6"/>
        <v>0</v>
      </c>
      <c r="C58" s="162"/>
      <c r="D58" s="162"/>
      <c r="E58" s="162"/>
      <c r="F58" s="162"/>
      <c r="G58" s="162"/>
      <c r="H58" s="340"/>
    </row>
    <row r="59" spans="1:8" ht="21" hidden="1" customHeight="1">
      <c r="A59" s="168" t="s">
        <v>260</v>
      </c>
      <c r="B59" s="166">
        <f t="shared" si="6"/>
        <v>0</v>
      </c>
      <c r="C59" s="166">
        <f>SUM(C60:C63)</f>
        <v>0</v>
      </c>
      <c r="D59" s="166">
        <f>SUM(D60:D63)</f>
        <v>0</v>
      </c>
      <c r="E59" s="166">
        <f>SUM(E60:E63)</f>
        <v>0</v>
      </c>
      <c r="F59" s="166">
        <f>SUM(F60:F63)</f>
        <v>0</v>
      </c>
      <c r="G59" s="166">
        <f>SUM(G60:G63)</f>
        <v>0</v>
      </c>
      <c r="H59" s="340"/>
    </row>
    <row r="60" spans="1:8" ht="21" hidden="1" customHeight="1">
      <c r="A60" s="169" t="s">
        <v>261</v>
      </c>
      <c r="B60" s="166">
        <f t="shared" si="6"/>
        <v>0</v>
      </c>
      <c r="C60" s="162"/>
      <c r="D60" s="162"/>
      <c r="E60" s="162"/>
      <c r="F60" s="162"/>
      <c r="G60" s="162"/>
      <c r="H60" s="340"/>
    </row>
    <row r="61" spans="1:8" ht="21" hidden="1" customHeight="1">
      <c r="A61" s="169" t="s">
        <v>262</v>
      </c>
      <c r="B61" s="166">
        <f t="shared" si="6"/>
        <v>0</v>
      </c>
      <c r="C61" s="162"/>
      <c r="D61" s="162"/>
      <c r="E61" s="162"/>
      <c r="F61" s="162"/>
      <c r="G61" s="162"/>
      <c r="H61" s="340"/>
    </row>
    <row r="62" spans="1:8" ht="21" hidden="1" customHeight="1">
      <c r="A62" s="169" t="s">
        <v>255</v>
      </c>
      <c r="B62" s="166">
        <f t="shared" si="6"/>
        <v>0</v>
      </c>
      <c r="C62" s="162"/>
      <c r="D62" s="162"/>
      <c r="E62" s="162"/>
      <c r="F62" s="162"/>
      <c r="G62" s="162"/>
      <c r="H62" s="340"/>
    </row>
    <row r="63" spans="1:8" ht="21" hidden="1" customHeight="1">
      <c r="A63" s="169" t="s">
        <v>256</v>
      </c>
      <c r="B63" s="166">
        <f t="shared" si="6"/>
        <v>0</v>
      </c>
      <c r="C63" s="162"/>
      <c r="D63" s="162"/>
      <c r="E63" s="162"/>
      <c r="F63" s="162"/>
      <c r="G63" s="162"/>
      <c r="H63" s="340"/>
    </row>
    <row r="64" spans="1:8" ht="21" hidden="1" customHeight="1">
      <c r="A64" s="168" t="s">
        <v>267</v>
      </c>
      <c r="B64" s="166">
        <f t="shared" si="6"/>
        <v>0</v>
      </c>
      <c r="C64" s="166">
        <f>SUM(C65:C68)</f>
        <v>0</v>
      </c>
      <c r="D64" s="166">
        <f>SUM(D65:D68)</f>
        <v>0</v>
      </c>
      <c r="E64" s="166">
        <f>SUM(E65:E68)</f>
        <v>0</v>
      </c>
      <c r="F64" s="166">
        <f>SUM(F65:F68)</f>
        <v>0</v>
      </c>
      <c r="G64" s="166">
        <f>SUM(G65:G68)</f>
        <v>0</v>
      </c>
      <c r="H64" s="340"/>
    </row>
    <row r="65" spans="1:8" ht="21" hidden="1" customHeight="1">
      <c r="A65" s="169" t="s">
        <v>261</v>
      </c>
      <c r="B65" s="166">
        <f t="shared" si="6"/>
        <v>0</v>
      </c>
      <c r="C65" s="162"/>
      <c r="D65" s="162"/>
      <c r="E65" s="162"/>
      <c r="F65" s="162"/>
      <c r="G65" s="162"/>
      <c r="H65" s="340"/>
    </row>
    <row r="66" spans="1:8" ht="21" hidden="1" customHeight="1">
      <c r="A66" s="169" t="s">
        <v>262</v>
      </c>
      <c r="B66" s="166">
        <f t="shared" si="6"/>
        <v>0</v>
      </c>
      <c r="C66" s="162"/>
      <c r="D66" s="162"/>
      <c r="E66" s="162"/>
      <c r="F66" s="162"/>
      <c r="G66" s="162"/>
      <c r="H66" s="340"/>
    </row>
    <row r="67" spans="1:8" ht="21" hidden="1" customHeight="1">
      <c r="A67" s="169" t="s">
        <v>255</v>
      </c>
      <c r="B67" s="166">
        <f t="shared" si="6"/>
        <v>0</v>
      </c>
      <c r="C67" s="162"/>
      <c r="D67" s="162"/>
      <c r="E67" s="162"/>
      <c r="F67" s="162"/>
      <c r="G67" s="162"/>
      <c r="H67" s="340"/>
    </row>
    <row r="68" spans="1:8" ht="21" hidden="1" customHeight="1">
      <c r="A68" s="169" t="s">
        <v>256</v>
      </c>
      <c r="B68" s="166">
        <f t="shared" si="6"/>
        <v>0</v>
      </c>
      <c r="C68" s="162"/>
      <c r="D68" s="162"/>
      <c r="E68" s="162"/>
      <c r="F68" s="162"/>
      <c r="G68" s="162"/>
      <c r="H68" s="341"/>
    </row>
  </sheetData>
  <mergeCells count="10">
    <mergeCell ref="H6:H26"/>
    <mergeCell ref="H27:H47"/>
    <mergeCell ref="H48:H68"/>
    <mergeCell ref="A1:H1"/>
    <mergeCell ref="B3:D3"/>
    <mergeCell ref="A3:A4"/>
    <mergeCell ref="E3:E4"/>
    <mergeCell ref="F3:F4"/>
    <mergeCell ref="G3:G4"/>
    <mergeCell ref="H3:H4"/>
  </mergeCells>
  <phoneticPr fontId="70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68"/>
  <sheetViews>
    <sheetView workbookViewId="0">
      <selection activeCell="K8" sqref="K8"/>
    </sheetView>
  </sheetViews>
  <sheetFormatPr defaultColWidth="9" defaultRowHeight="15.6"/>
  <cols>
    <col min="1" max="1" width="30.8984375" style="154" customWidth="1"/>
    <col min="2" max="2" width="12.19921875" customWidth="1"/>
    <col min="3" max="3" width="10.3984375" customWidth="1"/>
    <col min="4" max="4" width="11.59765625" customWidth="1"/>
    <col min="5" max="5" width="8.3984375" customWidth="1"/>
    <col min="6" max="7" width="8.8984375" customWidth="1"/>
  </cols>
  <sheetData>
    <row r="1" spans="1:8" ht="33" customHeight="1">
      <c r="A1" s="313" t="s">
        <v>270</v>
      </c>
      <c r="B1" s="313"/>
      <c r="C1" s="313"/>
      <c r="D1" s="313"/>
      <c r="E1" s="313"/>
      <c r="F1" s="313"/>
      <c r="G1" s="313"/>
      <c r="H1" s="313"/>
    </row>
    <row r="2" spans="1:8" ht="18.75" customHeight="1">
      <c r="A2" s="142" t="s">
        <v>73</v>
      </c>
      <c r="B2" s="155"/>
      <c r="C2" s="155"/>
      <c r="G2" s="165"/>
      <c r="H2" s="164" t="s">
        <v>7</v>
      </c>
    </row>
    <row r="3" spans="1:8" s="154" customFormat="1" ht="21.75" customHeight="1">
      <c r="A3" s="330" t="s">
        <v>76</v>
      </c>
      <c r="B3" s="330" t="s">
        <v>247</v>
      </c>
      <c r="C3" s="330"/>
      <c r="D3" s="330"/>
      <c r="E3" s="331" t="s">
        <v>163</v>
      </c>
      <c r="F3" s="331" t="s">
        <v>248</v>
      </c>
      <c r="G3" s="331" t="s">
        <v>249</v>
      </c>
      <c r="H3" s="330" t="s">
        <v>17</v>
      </c>
    </row>
    <row r="4" spans="1:8" ht="50.25" customHeight="1">
      <c r="A4" s="330"/>
      <c r="B4" s="158" t="s">
        <v>25</v>
      </c>
      <c r="C4" s="159" t="s">
        <v>164</v>
      </c>
      <c r="D4" s="159" t="s">
        <v>165</v>
      </c>
      <c r="E4" s="332"/>
      <c r="F4" s="332"/>
      <c r="G4" s="332"/>
      <c r="H4" s="330"/>
    </row>
    <row r="5" spans="1:8" ht="24" customHeight="1">
      <c r="A5" s="161" t="s">
        <v>250</v>
      </c>
      <c r="B5" s="166">
        <f t="shared" ref="B5:G5" si="0">SUM(B6,B27,B48)</f>
        <v>0</v>
      </c>
      <c r="C5" s="166">
        <f t="shared" si="0"/>
        <v>0</v>
      </c>
      <c r="D5" s="166">
        <f t="shared" si="0"/>
        <v>0</v>
      </c>
      <c r="E5" s="166">
        <f t="shared" si="0"/>
        <v>0</v>
      </c>
      <c r="F5" s="166">
        <f t="shared" si="0"/>
        <v>0</v>
      </c>
      <c r="G5" s="166">
        <f t="shared" si="0"/>
        <v>0</v>
      </c>
      <c r="H5" s="167"/>
    </row>
    <row r="6" spans="1:8" ht="21" customHeight="1">
      <c r="A6" s="161" t="s">
        <v>271</v>
      </c>
      <c r="B6" s="166">
        <f>SUM(B7,B12,B17,B22)</f>
        <v>0</v>
      </c>
      <c r="C6" s="166">
        <f t="shared" ref="C6:H6" si="1">SUM(C7,C12,C17,C22)</f>
        <v>0</v>
      </c>
      <c r="D6" s="166">
        <f t="shared" si="1"/>
        <v>0</v>
      </c>
      <c r="E6" s="166">
        <f t="shared" si="1"/>
        <v>0</v>
      </c>
      <c r="F6" s="166">
        <f t="shared" si="1"/>
        <v>0</v>
      </c>
      <c r="G6" s="166">
        <f t="shared" si="1"/>
        <v>0</v>
      </c>
      <c r="H6" s="342">
        <f t="shared" si="1"/>
        <v>0</v>
      </c>
    </row>
    <row r="7" spans="1:8" ht="21" customHeight="1">
      <c r="A7" s="168" t="s">
        <v>252</v>
      </c>
      <c r="B7" s="166">
        <f t="shared" ref="B7:B26" si="2">SUM(C7:D7)</f>
        <v>0</v>
      </c>
      <c r="C7" s="166">
        <f>SUM(C8:C11)</f>
        <v>0</v>
      </c>
      <c r="D7" s="166">
        <f>SUM(D8:D11)</f>
        <v>0</v>
      </c>
      <c r="E7" s="166">
        <f>SUM(E8:E11)</f>
        <v>0</v>
      </c>
      <c r="F7" s="166">
        <f>SUM(F8:F11)</f>
        <v>0</v>
      </c>
      <c r="G7" s="166">
        <f>SUM(G8:G11)</f>
        <v>0</v>
      </c>
      <c r="H7" s="343"/>
    </row>
    <row r="8" spans="1:8" ht="21" customHeight="1">
      <c r="A8" s="169" t="s">
        <v>261</v>
      </c>
      <c r="B8" s="166">
        <f t="shared" si="2"/>
        <v>0</v>
      </c>
      <c r="C8" s="162"/>
      <c r="D8" s="162"/>
      <c r="E8" s="162"/>
      <c r="F8" s="162"/>
      <c r="G8" s="162"/>
      <c r="H8" s="343"/>
    </row>
    <row r="9" spans="1:8" ht="21" customHeight="1">
      <c r="A9" s="169" t="s">
        <v>262</v>
      </c>
      <c r="B9" s="166">
        <f t="shared" si="2"/>
        <v>0</v>
      </c>
      <c r="C9" s="162"/>
      <c r="D9" s="162"/>
      <c r="E9" s="162"/>
      <c r="F9" s="162"/>
      <c r="G9" s="162"/>
      <c r="H9" s="343"/>
    </row>
    <row r="10" spans="1:8" ht="21" customHeight="1">
      <c r="A10" s="169" t="s">
        <v>255</v>
      </c>
      <c r="B10" s="166">
        <f t="shared" si="2"/>
        <v>0</v>
      </c>
      <c r="C10" s="162"/>
      <c r="D10" s="162"/>
      <c r="E10" s="162"/>
      <c r="F10" s="162"/>
      <c r="G10" s="162"/>
      <c r="H10" s="343"/>
    </row>
    <row r="11" spans="1:8" ht="21" customHeight="1">
      <c r="A11" s="169" t="s">
        <v>256</v>
      </c>
      <c r="B11" s="166">
        <f t="shared" si="2"/>
        <v>0</v>
      </c>
      <c r="C11" s="162"/>
      <c r="D11" s="162"/>
      <c r="E11" s="162"/>
      <c r="F11" s="162"/>
      <c r="G11" s="162"/>
      <c r="H11" s="343"/>
    </row>
    <row r="12" spans="1:8" ht="21" customHeight="1">
      <c r="A12" s="168" t="s">
        <v>257</v>
      </c>
      <c r="B12" s="166">
        <f t="shared" si="2"/>
        <v>0</v>
      </c>
      <c r="C12" s="166">
        <f>SUM(C13:C16)</f>
        <v>0</v>
      </c>
      <c r="D12" s="166">
        <f>SUM(D13:D16)</f>
        <v>0</v>
      </c>
      <c r="E12" s="166">
        <f>SUM(E13:E16)</f>
        <v>0</v>
      </c>
      <c r="F12" s="166">
        <f>SUM(F13:F16)</f>
        <v>0</v>
      </c>
      <c r="G12" s="166">
        <f>SUM(G13:G16)</f>
        <v>0</v>
      </c>
      <c r="H12" s="343"/>
    </row>
    <row r="13" spans="1:8" ht="21" customHeight="1">
      <c r="A13" s="169" t="s">
        <v>261</v>
      </c>
      <c r="B13" s="166">
        <f t="shared" si="2"/>
        <v>0</v>
      </c>
      <c r="C13" s="162"/>
      <c r="D13" s="162"/>
      <c r="E13" s="162"/>
      <c r="F13" s="162"/>
      <c r="G13" s="162"/>
      <c r="H13" s="343"/>
    </row>
    <row r="14" spans="1:8" ht="21" customHeight="1">
      <c r="A14" s="169" t="s">
        <v>262</v>
      </c>
      <c r="B14" s="166">
        <f t="shared" si="2"/>
        <v>0</v>
      </c>
      <c r="C14" s="162"/>
      <c r="D14" s="162"/>
      <c r="E14" s="162"/>
      <c r="F14" s="162"/>
      <c r="G14" s="162"/>
      <c r="H14" s="343"/>
    </row>
    <row r="15" spans="1:8" ht="21" customHeight="1">
      <c r="A15" s="169" t="s">
        <v>255</v>
      </c>
      <c r="B15" s="166">
        <f t="shared" si="2"/>
        <v>0</v>
      </c>
      <c r="C15" s="162"/>
      <c r="D15" s="162"/>
      <c r="E15" s="162"/>
      <c r="F15" s="162"/>
      <c r="G15" s="162"/>
      <c r="H15" s="343"/>
    </row>
    <row r="16" spans="1:8" ht="21" customHeight="1">
      <c r="A16" s="169" t="s">
        <v>256</v>
      </c>
      <c r="B16" s="166">
        <f t="shared" si="2"/>
        <v>0</v>
      </c>
      <c r="C16" s="162"/>
      <c r="D16" s="162"/>
      <c r="E16" s="162"/>
      <c r="F16" s="162"/>
      <c r="G16" s="162"/>
      <c r="H16" s="343"/>
    </row>
    <row r="17" spans="1:8" ht="21" customHeight="1">
      <c r="A17" s="168" t="s">
        <v>272</v>
      </c>
      <c r="B17" s="166">
        <f t="shared" si="2"/>
        <v>0</v>
      </c>
      <c r="C17" s="166">
        <f>SUM(C18:C21)</f>
        <v>0</v>
      </c>
      <c r="D17" s="166">
        <f>SUM(D18:D21)</f>
        <v>0</v>
      </c>
      <c r="E17" s="166">
        <f>SUM(E18:E21)</f>
        <v>0</v>
      </c>
      <c r="F17" s="166">
        <f>SUM(F18:F21)</f>
        <v>0</v>
      </c>
      <c r="G17" s="166">
        <f>SUM(G18:G21)</f>
        <v>0</v>
      </c>
      <c r="H17" s="343"/>
    </row>
    <row r="18" spans="1:8" ht="21" customHeight="1">
      <c r="A18" s="169" t="s">
        <v>261</v>
      </c>
      <c r="B18" s="166">
        <f t="shared" si="2"/>
        <v>0</v>
      </c>
      <c r="C18" s="162"/>
      <c r="D18" s="162"/>
      <c r="E18" s="162"/>
      <c r="F18" s="162"/>
      <c r="G18" s="162"/>
      <c r="H18" s="343"/>
    </row>
    <row r="19" spans="1:8" ht="21" customHeight="1">
      <c r="A19" s="169" t="s">
        <v>262</v>
      </c>
      <c r="B19" s="166">
        <f t="shared" si="2"/>
        <v>0</v>
      </c>
      <c r="C19" s="162"/>
      <c r="D19" s="162"/>
      <c r="E19" s="162"/>
      <c r="F19" s="162"/>
      <c r="G19" s="162"/>
      <c r="H19" s="343"/>
    </row>
    <row r="20" spans="1:8" ht="21" customHeight="1">
      <c r="A20" s="169" t="s">
        <v>255</v>
      </c>
      <c r="B20" s="166">
        <f t="shared" si="2"/>
        <v>0</v>
      </c>
      <c r="C20" s="162"/>
      <c r="D20" s="162"/>
      <c r="E20" s="162"/>
      <c r="F20" s="162"/>
      <c r="G20" s="162"/>
      <c r="H20" s="343"/>
    </row>
    <row r="21" spans="1:8" ht="21" customHeight="1">
      <c r="A21" s="169" t="s">
        <v>256</v>
      </c>
      <c r="B21" s="166">
        <f t="shared" si="2"/>
        <v>0</v>
      </c>
      <c r="C21" s="162"/>
      <c r="D21" s="162"/>
      <c r="E21" s="162"/>
      <c r="F21" s="162"/>
      <c r="G21" s="162"/>
      <c r="H21" s="343"/>
    </row>
    <row r="22" spans="1:8" ht="21" customHeight="1">
      <c r="A22" s="168" t="s">
        <v>267</v>
      </c>
      <c r="B22" s="166">
        <f t="shared" si="2"/>
        <v>0</v>
      </c>
      <c r="C22" s="166">
        <f>SUM(C23:C26)</f>
        <v>0</v>
      </c>
      <c r="D22" s="166">
        <f>SUM(D23:D26)</f>
        <v>0</v>
      </c>
      <c r="E22" s="166">
        <f>SUM(E23:E26)</f>
        <v>0</v>
      </c>
      <c r="F22" s="166">
        <f>SUM(F23:F26)</f>
        <v>0</v>
      </c>
      <c r="G22" s="166">
        <f>SUM(G23:G26)</f>
        <v>0</v>
      </c>
      <c r="H22" s="343"/>
    </row>
    <row r="23" spans="1:8" ht="21" customHeight="1">
      <c r="A23" s="169" t="s">
        <v>261</v>
      </c>
      <c r="B23" s="166">
        <f t="shared" si="2"/>
        <v>0</v>
      </c>
      <c r="C23" s="162"/>
      <c r="D23" s="162"/>
      <c r="E23" s="162"/>
      <c r="F23" s="162"/>
      <c r="G23" s="162"/>
      <c r="H23" s="343"/>
    </row>
    <row r="24" spans="1:8" ht="21" customHeight="1">
      <c r="A24" s="169" t="s">
        <v>262</v>
      </c>
      <c r="B24" s="166">
        <f t="shared" si="2"/>
        <v>0</v>
      </c>
      <c r="C24" s="162"/>
      <c r="D24" s="162"/>
      <c r="E24" s="162"/>
      <c r="F24" s="162"/>
      <c r="G24" s="162"/>
      <c r="H24" s="343"/>
    </row>
    <row r="25" spans="1:8" ht="21" customHeight="1">
      <c r="A25" s="169" t="s">
        <v>255</v>
      </c>
      <c r="B25" s="166">
        <f t="shared" si="2"/>
        <v>0</v>
      </c>
      <c r="C25" s="162"/>
      <c r="D25" s="162"/>
      <c r="E25" s="162"/>
      <c r="F25" s="162"/>
      <c r="G25" s="162"/>
      <c r="H25" s="343"/>
    </row>
    <row r="26" spans="1:8" ht="21" customHeight="1">
      <c r="A26" s="169" t="s">
        <v>256</v>
      </c>
      <c r="B26" s="166">
        <f t="shared" si="2"/>
        <v>0</v>
      </c>
      <c r="C26" s="162"/>
      <c r="D26" s="162"/>
      <c r="E26" s="162"/>
      <c r="F26" s="162"/>
      <c r="G26" s="162"/>
      <c r="H26" s="344"/>
    </row>
    <row r="27" spans="1:8" ht="21" customHeight="1">
      <c r="A27" s="161" t="s">
        <v>273</v>
      </c>
      <c r="B27" s="166">
        <f t="shared" ref="B27:G27" si="3">SUM(B28,B33,B38,B43)</f>
        <v>0</v>
      </c>
      <c r="C27" s="166">
        <f t="shared" si="3"/>
        <v>0</v>
      </c>
      <c r="D27" s="166">
        <f t="shared" si="3"/>
        <v>0</v>
      </c>
      <c r="E27" s="166">
        <f t="shared" si="3"/>
        <v>0</v>
      </c>
      <c r="F27" s="166">
        <f t="shared" si="3"/>
        <v>0</v>
      </c>
      <c r="G27" s="166">
        <f t="shared" si="3"/>
        <v>0</v>
      </c>
      <c r="H27" s="339"/>
    </row>
    <row r="28" spans="1:8" ht="21" customHeight="1">
      <c r="A28" s="168" t="s">
        <v>252</v>
      </c>
      <c r="B28" s="166">
        <f t="shared" ref="B28:B47" si="4">SUM(C28:D28)</f>
        <v>0</v>
      </c>
      <c r="C28" s="166">
        <f>SUM(C29:C32)</f>
        <v>0</v>
      </c>
      <c r="D28" s="166">
        <f>SUM(D29:D32)</f>
        <v>0</v>
      </c>
      <c r="E28" s="166">
        <f>SUM(E29:E32)</f>
        <v>0</v>
      </c>
      <c r="F28" s="166">
        <f>SUM(F29:F32)</f>
        <v>0</v>
      </c>
      <c r="G28" s="166">
        <f>SUM(G29:G32)</f>
        <v>0</v>
      </c>
      <c r="H28" s="340"/>
    </row>
    <row r="29" spans="1:8" ht="21" customHeight="1">
      <c r="A29" s="169" t="s">
        <v>261</v>
      </c>
      <c r="B29" s="166">
        <f t="shared" si="4"/>
        <v>0</v>
      </c>
      <c r="C29" s="162"/>
      <c r="D29" s="162"/>
      <c r="E29" s="162"/>
      <c r="F29" s="162"/>
      <c r="G29" s="162"/>
      <c r="H29" s="340"/>
    </row>
    <row r="30" spans="1:8" ht="21" customHeight="1">
      <c r="A30" s="169" t="s">
        <v>262</v>
      </c>
      <c r="B30" s="166">
        <f t="shared" si="4"/>
        <v>0</v>
      </c>
      <c r="C30" s="162"/>
      <c r="D30" s="162"/>
      <c r="E30" s="162"/>
      <c r="F30" s="162"/>
      <c r="G30" s="162"/>
      <c r="H30" s="340"/>
    </row>
    <row r="31" spans="1:8" ht="21" customHeight="1">
      <c r="A31" s="169" t="s">
        <v>255</v>
      </c>
      <c r="B31" s="166">
        <f t="shared" si="4"/>
        <v>0</v>
      </c>
      <c r="C31" s="162"/>
      <c r="D31" s="162"/>
      <c r="E31" s="162"/>
      <c r="F31" s="162"/>
      <c r="G31" s="162"/>
      <c r="H31" s="340"/>
    </row>
    <row r="32" spans="1:8" ht="21" customHeight="1">
      <c r="A32" s="169" t="s">
        <v>256</v>
      </c>
      <c r="B32" s="166">
        <f t="shared" si="4"/>
        <v>0</v>
      </c>
      <c r="C32" s="162"/>
      <c r="D32" s="162"/>
      <c r="E32" s="162"/>
      <c r="F32" s="162"/>
      <c r="G32" s="162"/>
      <c r="H32" s="340"/>
    </row>
    <row r="33" spans="1:8" ht="21" customHeight="1">
      <c r="A33" s="168" t="s">
        <v>257</v>
      </c>
      <c r="B33" s="166">
        <f t="shared" si="4"/>
        <v>0</v>
      </c>
      <c r="C33" s="166">
        <f>SUM(C34:C37)</f>
        <v>0</v>
      </c>
      <c r="D33" s="166">
        <f>SUM(D34:D37)</f>
        <v>0</v>
      </c>
      <c r="E33" s="166">
        <f>SUM(E34:E37)</f>
        <v>0</v>
      </c>
      <c r="F33" s="166">
        <f>SUM(F34:F37)</f>
        <v>0</v>
      </c>
      <c r="G33" s="166">
        <f>SUM(G34:G37)</f>
        <v>0</v>
      </c>
      <c r="H33" s="340"/>
    </row>
    <row r="34" spans="1:8" ht="21" customHeight="1">
      <c r="A34" s="169" t="s">
        <v>261</v>
      </c>
      <c r="B34" s="166">
        <f t="shared" si="4"/>
        <v>0</v>
      </c>
      <c r="C34" s="162"/>
      <c r="D34" s="162"/>
      <c r="E34" s="162"/>
      <c r="F34" s="162"/>
      <c r="G34" s="162"/>
      <c r="H34" s="340"/>
    </row>
    <row r="35" spans="1:8" ht="21" customHeight="1">
      <c r="A35" s="169" t="s">
        <v>262</v>
      </c>
      <c r="B35" s="166">
        <f t="shared" si="4"/>
        <v>0</v>
      </c>
      <c r="C35" s="162"/>
      <c r="D35" s="162"/>
      <c r="E35" s="162"/>
      <c r="F35" s="162"/>
      <c r="G35" s="162"/>
      <c r="H35" s="340"/>
    </row>
    <row r="36" spans="1:8" ht="21" customHeight="1">
      <c r="A36" s="169" t="s">
        <v>255</v>
      </c>
      <c r="B36" s="166">
        <f t="shared" si="4"/>
        <v>0</v>
      </c>
      <c r="C36" s="162"/>
      <c r="D36" s="162"/>
      <c r="E36" s="162"/>
      <c r="F36" s="162"/>
      <c r="G36" s="162"/>
      <c r="H36" s="340"/>
    </row>
    <row r="37" spans="1:8" ht="21" customHeight="1">
      <c r="A37" s="169" t="s">
        <v>256</v>
      </c>
      <c r="B37" s="166">
        <f t="shared" si="4"/>
        <v>0</v>
      </c>
      <c r="C37" s="162"/>
      <c r="D37" s="162"/>
      <c r="E37" s="162"/>
      <c r="F37" s="162"/>
      <c r="G37" s="162"/>
      <c r="H37" s="340"/>
    </row>
    <row r="38" spans="1:8" ht="21" customHeight="1">
      <c r="A38" s="168" t="s">
        <v>272</v>
      </c>
      <c r="B38" s="166">
        <f t="shared" si="4"/>
        <v>0</v>
      </c>
      <c r="C38" s="166">
        <f>SUM(C39:C42)</f>
        <v>0</v>
      </c>
      <c r="D38" s="166">
        <f>SUM(D39:D42)</f>
        <v>0</v>
      </c>
      <c r="E38" s="166">
        <f>SUM(E39:E42)</f>
        <v>0</v>
      </c>
      <c r="F38" s="166">
        <f>SUM(F39:F42)</f>
        <v>0</v>
      </c>
      <c r="G38" s="166">
        <f>SUM(G39:G42)</f>
        <v>0</v>
      </c>
      <c r="H38" s="340"/>
    </row>
    <row r="39" spans="1:8" ht="21" customHeight="1">
      <c r="A39" s="169" t="s">
        <v>261</v>
      </c>
      <c r="B39" s="166">
        <f t="shared" si="4"/>
        <v>0</v>
      </c>
      <c r="C39" s="162"/>
      <c r="D39" s="162"/>
      <c r="E39" s="162"/>
      <c r="F39" s="162"/>
      <c r="G39" s="162"/>
      <c r="H39" s="340"/>
    </row>
    <row r="40" spans="1:8" ht="21" customHeight="1">
      <c r="A40" s="169" t="s">
        <v>262</v>
      </c>
      <c r="B40" s="166">
        <f t="shared" si="4"/>
        <v>0</v>
      </c>
      <c r="C40" s="162"/>
      <c r="D40" s="162"/>
      <c r="E40" s="162"/>
      <c r="F40" s="162"/>
      <c r="G40" s="162"/>
      <c r="H40" s="340"/>
    </row>
    <row r="41" spans="1:8" ht="21" customHeight="1">
      <c r="A41" s="169" t="s">
        <v>255</v>
      </c>
      <c r="B41" s="166">
        <f t="shared" si="4"/>
        <v>0</v>
      </c>
      <c r="C41" s="162"/>
      <c r="D41" s="162"/>
      <c r="E41" s="162"/>
      <c r="F41" s="162"/>
      <c r="G41" s="162"/>
      <c r="H41" s="340"/>
    </row>
    <row r="42" spans="1:8" ht="21" customHeight="1">
      <c r="A42" s="169" t="s">
        <v>256</v>
      </c>
      <c r="B42" s="166">
        <f t="shared" si="4"/>
        <v>0</v>
      </c>
      <c r="C42" s="162"/>
      <c r="D42" s="162"/>
      <c r="E42" s="162"/>
      <c r="F42" s="162"/>
      <c r="G42" s="162"/>
      <c r="H42" s="340"/>
    </row>
    <row r="43" spans="1:8" ht="21" customHeight="1">
      <c r="A43" s="168" t="s">
        <v>267</v>
      </c>
      <c r="B43" s="166">
        <f t="shared" si="4"/>
        <v>0</v>
      </c>
      <c r="C43" s="166">
        <f>SUM(C44:C47)</f>
        <v>0</v>
      </c>
      <c r="D43" s="166">
        <f>SUM(D44:D47)</f>
        <v>0</v>
      </c>
      <c r="E43" s="166">
        <f>SUM(E44:E47)</f>
        <v>0</v>
      </c>
      <c r="F43" s="166">
        <f>SUM(F44:F47)</f>
        <v>0</v>
      </c>
      <c r="G43" s="166">
        <f>SUM(G44:G47)</f>
        <v>0</v>
      </c>
      <c r="H43" s="340"/>
    </row>
    <row r="44" spans="1:8" ht="21" customHeight="1">
      <c r="A44" s="169" t="s">
        <v>261</v>
      </c>
      <c r="B44" s="166">
        <f t="shared" si="4"/>
        <v>0</v>
      </c>
      <c r="C44" s="162"/>
      <c r="D44" s="162"/>
      <c r="E44" s="162"/>
      <c r="F44" s="162"/>
      <c r="G44" s="162"/>
      <c r="H44" s="340"/>
    </row>
    <row r="45" spans="1:8" ht="21" customHeight="1">
      <c r="A45" s="169" t="s">
        <v>262</v>
      </c>
      <c r="B45" s="166">
        <f t="shared" si="4"/>
        <v>0</v>
      </c>
      <c r="C45" s="162"/>
      <c r="D45" s="162"/>
      <c r="E45" s="162"/>
      <c r="F45" s="162"/>
      <c r="G45" s="162"/>
      <c r="H45" s="340"/>
    </row>
    <row r="46" spans="1:8" ht="21" customHeight="1">
      <c r="A46" s="169" t="s">
        <v>255</v>
      </c>
      <c r="B46" s="166">
        <f t="shared" si="4"/>
        <v>0</v>
      </c>
      <c r="C46" s="162"/>
      <c r="D46" s="162"/>
      <c r="E46" s="162"/>
      <c r="F46" s="162"/>
      <c r="G46" s="162"/>
      <c r="H46" s="340"/>
    </row>
    <row r="47" spans="1:8" ht="21" customHeight="1">
      <c r="A47" s="169" t="s">
        <v>256</v>
      </c>
      <c r="B47" s="166">
        <f t="shared" si="4"/>
        <v>0</v>
      </c>
      <c r="C47" s="162"/>
      <c r="D47" s="162"/>
      <c r="E47" s="162"/>
      <c r="F47" s="162"/>
      <c r="G47" s="162"/>
      <c r="H47" s="341"/>
    </row>
    <row r="48" spans="1:8" ht="21" customHeight="1">
      <c r="A48" s="161" t="s">
        <v>274</v>
      </c>
      <c r="B48" s="166">
        <f t="shared" ref="B48:G48" si="5">SUM(B49,B54,B59,B64)</f>
        <v>0</v>
      </c>
      <c r="C48" s="166">
        <f t="shared" si="5"/>
        <v>0</v>
      </c>
      <c r="D48" s="166">
        <f t="shared" si="5"/>
        <v>0</v>
      </c>
      <c r="E48" s="166">
        <f t="shared" si="5"/>
        <v>0</v>
      </c>
      <c r="F48" s="166">
        <f t="shared" si="5"/>
        <v>0</v>
      </c>
      <c r="G48" s="166">
        <f t="shared" si="5"/>
        <v>0</v>
      </c>
      <c r="H48" s="339"/>
    </row>
    <row r="49" spans="1:8" ht="21" customHeight="1">
      <c r="A49" s="168" t="s">
        <v>252</v>
      </c>
      <c r="B49" s="166">
        <f t="shared" ref="B49:B68" si="6">SUM(C49:D49)</f>
        <v>0</v>
      </c>
      <c r="C49" s="166">
        <f>SUM(C50:C53)</f>
        <v>0</v>
      </c>
      <c r="D49" s="166">
        <f>SUM(D50:D53)</f>
        <v>0</v>
      </c>
      <c r="E49" s="166">
        <f>SUM(E50:E53)</f>
        <v>0</v>
      </c>
      <c r="F49" s="166">
        <f>SUM(F50:F53)</f>
        <v>0</v>
      </c>
      <c r="G49" s="166">
        <f>SUM(G50:G53)</f>
        <v>0</v>
      </c>
      <c r="H49" s="340"/>
    </row>
    <row r="50" spans="1:8" ht="21" customHeight="1">
      <c r="A50" s="169" t="s">
        <v>261</v>
      </c>
      <c r="B50" s="166">
        <f t="shared" si="6"/>
        <v>0</v>
      </c>
      <c r="C50" s="162"/>
      <c r="D50" s="162"/>
      <c r="E50" s="162"/>
      <c r="F50" s="162"/>
      <c r="G50" s="162"/>
      <c r="H50" s="340"/>
    </row>
    <row r="51" spans="1:8" ht="21" customHeight="1">
      <c r="A51" s="169" t="s">
        <v>262</v>
      </c>
      <c r="B51" s="166">
        <f t="shared" si="6"/>
        <v>0</v>
      </c>
      <c r="C51" s="162"/>
      <c r="D51" s="162"/>
      <c r="E51" s="162"/>
      <c r="F51" s="162"/>
      <c r="G51" s="162"/>
      <c r="H51" s="340"/>
    </row>
    <row r="52" spans="1:8" ht="21" customHeight="1">
      <c r="A52" s="169" t="s">
        <v>255</v>
      </c>
      <c r="B52" s="166">
        <f t="shared" si="6"/>
        <v>0</v>
      </c>
      <c r="C52" s="162"/>
      <c r="D52" s="162"/>
      <c r="E52" s="162"/>
      <c r="F52" s="162"/>
      <c r="G52" s="162"/>
      <c r="H52" s="340"/>
    </row>
    <row r="53" spans="1:8" ht="21" customHeight="1">
      <c r="A53" s="169" t="s">
        <v>256</v>
      </c>
      <c r="B53" s="166">
        <f t="shared" si="6"/>
        <v>0</v>
      </c>
      <c r="C53" s="162"/>
      <c r="D53" s="162"/>
      <c r="E53" s="162"/>
      <c r="F53" s="162"/>
      <c r="G53" s="162"/>
      <c r="H53" s="340"/>
    </row>
    <row r="54" spans="1:8" ht="21" customHeight="1">
      <c r="A54" s="168" t="s">
        <v>257</v>
      </c>
      <c r="B54" s="166">
        <f t="shared" si="6"/>
        <v>0</v>
      </c>
      <c r="C54" s="166">
        <f>SUM(C55:C58)</f>
        <v>0</v>
      </c>
      <c r="D54" s="166">
        <f>SUM(D55:D58)</f>
        <v>0</v>
      </c>
      <c r="E54" s="166">
        <f>SUM(E55:E58)</f>
        <v>0</v>
      </c>
      <c r="F54" s="166">
        <f>SUM(F55:F58)</f>
        <v>0</v>
      </c>
      <c r="G54" s="166">
        <f>SUM(G55:G58)</f>
        <v>0</v>
      </c>
      <c r="H54" s="340"/>
    </row>
    <row r="55" spans="1:8" ht="21" customHeight="1">
      <c r="A55" s="169" t="s">
        <v>261</v>
      </c>
      <c r="B55" s="166">
        <f t="shared" si="6"/>
        <v>0</v>
      </c>
      <c r="C55" s="162"/>
      <c r="D55" s="162"/>
      <c r="E55" s="162"/>
      <c r="F55" s="162"/>
      <c r="G55" s="162"/>
      <c r="H55" s="340"/>
    </row>
    <row r="56" spans="1:8" ht="21" customHeight="1">
      <c r="A56" s="169" t="s">
        <v>262</v>
      </c>
      <c r="B56" s="166">
        <f t="shared" si="6"/>
        <v>0</v>
      </c>
      <c r="C56" s="162"/>
      <c r="D56" s="162"/>
      <c r="E56" s="162"/>
      <c r="F56" s="162"/>
      <c r="G56" s="162"/>
      <c r="H56" s="340"/>
    </row>
    <row r="57" spans="1:8" ht="21" customHeight="1">
      <c r="A57" s="169" t="s">
        <v>255</v>
      </c>
      <c r="B57" s="166">
        <f t="shared" si="6"/>
        <v>0</v>
      </c>
      <c r="C57" s="162"/>
      <c r="D57" s="162"/>
      <c r="E57" s="162"/>
      <c r="F57" s="162"/>
      <c r="G57" s="162"/>
      <c r="H57" s="340"/>
    </row>
    <row r="58" spans="1:8" ht="21" customHeight="1">
      <c r="A58" s="169" t="s">
        <v>256</v>
      </c>
      <c r="B58" s="166">
        <f t="shared" si="6"/>
        <v>0</v>
      </c>
      <c r="C58" s="162"/>
      <c r="D58" s="162"/>
      <c r="E58" s="162"/>
      <c r="F58" s="162"/>
      <c r="G58" s="162"/>
      <c r="H58" s="340"/>
    </row>
    <row r="59" spans="1:8" ht="21" customHeight="1">
      <c r="A59" s="168" t="s">
        <v>260</v>
      </c>
      <c r="B59" s="166">
        <f t="shared" si="6"/>
        <v>0</v>
      </c>
      <c r="C59" s="166">
        <f>SUM(C60:C63)</f>
        <v>0</v>
      </c>
      <c r="D59" s="166">
        <f>SUM(D60:D63)</f>
        <v>0</v>
      </c>
      <c r="E59" s="166">
        <f>SUM(E60:E63)</f>
        <v>0</v>
      </c>
      <c r="F59" s="166">
        <f>SUM(F60:F63)</f>
        <v>0</v>
      </c>
      <c r="G59" s="166">
        <f>SUM(G60:G63)</f>
        <v>0</v>
      </c>
      <c r="H59" s="340"/>
    </row>
    <row r="60" spans="1:8" ht="21" customHeight="1">
      <c r="A60" s="169" t="s">
        <v>261</v>
      </c>
      <c r="B60" s="166">
        <f t="shared" si="6"/>
        <v>0</v>
      </c>
      <c r="C60" s="162"/>
      <c r="D60" s="162"/>
      <c r="E60" s="162"/>
      <c r="F60" s="162"/>
      <c r="G60" s="162"/>
      <c r="H60" s="340"/>
    </row>
    <row r="61" spans="1:8" ht="21" customHeight="1">
      <c r="A61" s="169" t="s">
        <v>262</v>
      </c>
      <c r="B61" s="166">
        <f t="shared" si="6"/>
        <v>0</v>
      </c>
      <c r="C61" s="162"/>
      <c r="D61" s="162"/>
      <c r="E61" s="162"/>
      <c r="F61" s="162"/>
      <c r="G61" s="162"/>
      <c r="H61" s="340"/>
    </row>
    <row r="62" spans="1:8" ht="21" customHeight="1">
      <c r="A62" s="169" t="s">
        <v>255</v>
      </c>
      <c r="B62" s="166">
        <f t="shared" si="6"/>
        <v>0</v>
      </c>
      <c r="C62" s="162"/>
      <c r="D62" s="162"/>
      <c r="E62" s="162"/>
      <c r="F62" s="162"/>
      <c r="G62" s="162"/>
      <c r="H62" s="340"/>
    </row>
    <row r="63" spans="1:8" ht="21" customHeight="1">
      <c r="A63" s="169" t="s">
        <v>256</v>
      </c>
      <c r="B63" s="166">
        <f t="shared" si="6"/>
        <v>0</v>
      </c>
      <c r="C63" s="162"/>
      <c r="D63" s="162"/>
      <c r="E63" s="162"/>
      <c r="F63" s="162"/>
      <c r="G63" s="162"/>
      <c r="H63" s="340"/>
    </row>
    <row r="64" spans="1:8" ht="21" customHeight="1">
      <c r="A64" s="168" t="s">
        <v>267</v>
      </c>
      <c r="B64" s="166">
        <f t="shared" si="6"/>
        <v>0</v>
      </c>
      <c r="C64" s="166">
        <f>SUM(C65:C68)</f>
        <v>0</v>
      </c>
      <c r="D64" s="166">
        <f>SUM(D65:D68)</f>
        <v>0</v>
      </c>
      <c r="E64" s="166">
        <f>SUM(E65:E68)</f>
        <v>0</v>
      </c>
      <c r="F64" s="166">
        <f>SUM(F65:F68)</f>
        <v>0</v>
      </c>
      <c r="G64" s="166">
        <f>SUM(G65:G68)</f>
        <v>0</v>
      </c>
      <c r="H64" s="340"/>
    </row>
    <row r="65" spans="1:8" ht="21" customHeight="1">
      <c r="A65" s="169" t="s">
        <v>261</v>
      </c>
      <c r="B65" s="166">
        <f t="shared" si="6"/>
        <v>0</v>
      </c>
      <c r="C65" s="162"/>
      <c r="D65" s="162"/>
      <c r="E65" s="162"/>
      <c r="F65" s="162"/>
      <c r="G65" s="162"/>
      <c r="H65" s="340"/>
    </row>
    <row r="66" spans="1:8" ht="21" customHeight="1">
      <c r="A66" s="169" t="s">
        <v>262</v>
      </c>
      <c r="B66" s="166">
        <f t="shared" si="6"/>
        <v>0</v>
      </c>
      <c r="C66" s="162"/>
      <c r="D66" s="162"/>
      <c r="E66" s="162"/>
      <c r="F66" s="162"/>
      <c r="G66" s="162"/>
      <c r="H66" s="340"/>
    </row>
    <row r="67" spans="1:8" ht="21" customHeight="1">
      <c r="A67" s="169" t="s">
        <v>255</v>
      </c>
      <c r="B67" s="166">
        <f t="shared" si="6"/>
        <v>0</v>
      </c>
      <c r="C67" s="162"/>
      <c r="D67" s="162"/>
      <c r="E67" s="162"/>
      <c r="F67" s="162"/>
      <c r="G67" s="162"/>
      <c r="H67" s="340"/>
    </row>
    <row r="68" spans="1:8" ht="21" customHeight="1">
      <c r="A68" s="169" t="s">
        <v>256</v>
      </c>
      <c r="B68" s="166">
        <f t="shared" si="6"/>
        <v>0</v>
      </c>
      <c r="C68" s="162"/>
      <c r="D68" s="162"/>
      <c r="E68" s="162"/>
      <c r="F68" s="162"/>
      <c r="G68" s="162"/>
      <c r="H68" s="341"/>
    </row>
  </sheetData>
  <mergeCells count="10">
    <mergeCell ref="H6:H26"/>
    <mergeCell ref="H27:H47"/>
    <mergeCell ref="H48:H68"/>
    <mergeCell ref="A1:H1"/>
    <mergeCell ref="B3:D3"/>
    <mergeCell ref="A3:A4"/>
    <mergeCell ref="E3:E4"/>
    <mergeCell ref="F3:F4"/>
    <mergeCell ref="G3:G4"/>
    <mergeCell ref="H3:H4"/>
  </mergeCells>
  <phoneticPr fontId="70" type="noConversion"/>
  <printOptions horizontalCentered="1"/>
  <pageMargins left="0.47244094488188998" right="0.196850393700787" top="0.511811023622047" bottom="0.74803149606299202" header="0.27559055118110198" footer="0.196850393700787"/>
  <pageSetup paperSize="9" scale="85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17</vt:i4>
      </vt:variant>
    </vt:vector>
  </HeadingPairs>
  <TitlesOfParts>
    <vt:vector size="41" baseType="lpstr">
      <vt:lpstr>封面</vt:lpstr>
      <vt:lpstr>单位经费</vt:lpstr>
      <vt:lpstr>人员</vt:lpstr>
      <vt:lpstr>非税征收情况</vt:lpstr>
      <vt:lpstr>收入来源表</vt:lpstr>
      <vt:lpstr>经费安排</vt:lpstr>
      <vt:lpstr>公用经费</vt:lpstr>
      <vt:lpstr>业务费</vt:lpstr>
      <vt:lpstr>项目费</vt:lpstr>
      <vt:lpstr>政府采购</vt:lpstr>
      <vt:lpstr>民生</vt:lpstr>
      <vt:lpstr>行政工资</vt:lpstr>
      <vt:lpstr>支出明细表</vt:lpstr>
      <vt:lpstr>财政统发在职人员工资</vt:lpstr>
      <vt:lpstr>财政非统发在职人员工资 </vt:lpstr>
      <vt:lpstr>财政安排离退休人员经费</vt:lpstr>
      <vt:lpstr>自收自支在职人员工资 </vt:lpstr>
      <vt:lpstr>自收自支离退休</vt:lpstr>
      <vt:lpstr>遗属补助</vt:lpstr>
      <vt:lpstr>乡镇津贴</vt:lpstr>
      <vt:lpstr>采购</vt:lpstr>
      <vt:lpstr>三公经费统计表</vt:lpstr>
      <vt:lpstr>租金统计表</vt:lpstr>
      <vt:lpstr>绩效目标表</vt:lpstr>
      <vt:lpstr>'财政非统发在职人员工资 '!Print_Area</vt:lpstr>
      <vt:lpstr>财政统发在职人员工资!Print_Area</vt:lpstr>
      <vt:lpstr>单位经费!Print_Area</vt:lpstr>
      <vt:lpstr>'自收自支在职人员工资 '!Print_Area</vt:lpstr>
      <vt:lpstr>'财政非统发在职人员工资 '!Print_Titles</vt:lpstr>
      <vt:lpstr>财政统发在职人员工资!Print_Titles</vt:lpstr>
      <vt:lpstr>单位经费!Print_Titles</vt:lpstr>
      <vt:lpstr>非税征收情况!Print_Titles</vt:lpstr>
      <vt:lpstr>公用经费!Print_Titles</vt:lpstr>
      <vt:lpstr>行政工资!Print_Titles</vt:lpstr>
      <vt:lpstr>经费安排!Print_Titles</vt:lpstr>
      <vt:lpstr>人员!Print_Titles</vt:lpstr>
      <vt:lpstr>项目费!Print_Titles</vt:lpstr>
      <vt:lpstr>业务费!Print_Titles</vt:lpstr>
      <vt:lpstr>政府采购!Print_Titles</vt:lpstr>
      <vt:lpstr>支出明细表!Print_Titles</vt:lpstr>
      <vt:lpstr>'自收自支在职人员工资 '!Print_Titles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User</cp:lastModifiedBy>
  <cp:lastPrinted>2019-10-27T01:06:00Z</cp:lastPrinted>
  <dcterms:created xsi:type="dcterms:W3CDTF">2014-09-22T07:09:00Z</dcterms:created>
  <dcterms:modified xsi:type="dcterms:W3CDTF">2020-12-15T08:33:15Z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